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ITE WEB\www7\evaluation\qupi\"/>
    </mc:Choice>
  </mc:AlternateContent>
  <bookViews>
    <workbookView xWindow="0" yWindow="0" windowWidth="28800" windowHeight="13800"/>
  </bookViews>
  <sheets>
    <sheet name="Base de données" sheetId="1" r:id="rId1"/>
    <sheet name="Feuil4" sheetId="14" state="hidden" r:id="rId2"/>
    <sheet name="CR Résultats" sheetId="13" r:id="rId3"/>
    <sheet name="Liste déroulante simple" sheetId="3" state="hidden" r:id="rId4"/>
  </sheets>
  <definedNames>
    <definedName name="_xlnm._FilterDatabase" localSheetId="0" hidden="1">'Base de données'!$A$6:$AI$1000</definedName>
    <definedName name="Aliments">#REF!</definedName>
    <definedName name="Boisson">#REF!</definedName>
    <definedName name="Consultation">#REF!</definedName>
    <definedName name="Féculents">#REF!</definedName>
    <definedName name="Fruits">#REF!</definedName>
    <definedName name="Hospitalisé">#REF!</definedName>
    <definedName name="Produits">#REF!</definedName>
    <definedName name="Statut">#REF!</definedName>
    <definedName name="Viande">#REF!</definedName>
    <definedName name="Visite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4" l="1"/>
  <c r="B45" i="14"/>
  <c r="B32" i="14"/>
  <c r="B17" i="14"/>
  <c r="C8" i="14" l="1"/>
  <c r="C11" i="14"/>
  <c r="M5" i="13" l="1"/>
  <c r="M107" i="13" s="1"/>
  <c r="B98" i="14" l="1"/>
  <c r="B97" i="14"/>
  <c r="B96" i="14"/>
  <c r="B93" i="14"/>
  <c r="B92" i="14"/>
  <c r="B91" i="14"/>
  <c r="B88" i="14"/>
  <c r="B87" i="14"/>
  <c r="B86" i="14"/>
  <c r="B83" i="14"/>
  <c r="B82" i="14"/>
  <c r="B81" i="14"/>
  <c r="B78" i="14"/>
  <c r="B77" i="14"/>
  <c r="B76" i="14"/>
  <c r="B72" i="14"/>
  <c r="B69" i="14"/>
  <c r="B68" i="14"/>
  <c r="B67" i="14"/>
  <c r="B64" i="14"/>
  <c r="B63" i="14"/>
  <c r="B62" i="14"/>
  <c r="B59" i="14"/>
  <c r="B58" i="14"/>
  <c r="B57" i="14"/>
  <c r="B54" i="14"/>
  <c r="B53" i="14"/>
  <c r="B52" i="14"/>
  <c r="B51" i="14"/>
  <c r="B50" i="14"/>
  <c r="B49" i="14"/>
  <c r="B48" i="14"/>
  <c r="B44" i="14"/>
  <c r="B43" i="14"/>
  <c r="B39" i="14"/>
  <c r="B38" i="14"/>
  <c r="B37" i="14"/>
  <c r="B36" i="14"/>
  <c r="B35" i="14"/>
  <c r="B31" i="14"/>
  <c r="B27" i="14"/>
  <c r="B26" i="14"/>
  <c r="B25" i="14"/>
  <c r="B20" i="14"/>
  <c r="B19" i="14"/>
  <c r="B18" i="14"/>
  <c r="B16" i="14"/>
  <c r="C13" i="14"/>
  <c r="C12" i="14"/>
  <c r="C10" i="14"/>
  <c r="C9" i="14"/>
  <c r="B5" i="14"/>
  <c r="B4" i="14"/>
  <c r="B3" i="14"/>
  <c r="F1" i="14"/>
  <c r="Q8" i="13" s="1"/>
  <c r="B8" i="14" l="1"/>
  <c r="B9" i="14"/>
  <c r="B11" i="14"/>
  <c r="B10" i="14"/>
  <c r="B12" i="14"/>
  <c r="B13" i="14"/>
</calcChain>
</file>

<file path=xl/sharedStrings.xml><?xml version="1.0" encoding="utf-8"?>
<sst xmlns="http://schemas.openxmlformats.org/spreadsheetml/2006/main" count="222" uniqueCount="107">
  <si>
    <t>Nom de l'établissement:</t>
  </si>
  <si>
    <t>Etablissement</t>
  </si>
  <si>
    <t>n° fiche</t>
  </si>
  <si>
    <t xml:space="preserve">Informations sur la personne interrogée </t>
  </si>
  <si>
    <t>Question n°1</t>
  </si>
  <si>
    <t>Question n°2</t>
  </si>
  <si>
    <t>Question n°3</t>
  </si>
  <si>
    <t>Question n°4</t>
  </si>
  <si>
    <t>Question n°5</t>
  </si>
  <si>
    <t>Question n°6</t>
  </si>
  <si>
    <t>Question n°7</t>
  </si>
  <si>
    <t>Question n°8</t>
  </si>
  <si>
    <t>Question n°9</t>
  </si>
  <si>
    <t>Question n°10</t>
  </si>
  <si>
    <t>Question n°11</t>
  </si>
  <si>
    <t>Question n°12</t>
  </si>
  <si>
    <t>Sexe</t>
  </si>
  <si>
    <t>Âge</t>
  </si>
  <si>
    <t>Statut</t>
  </si>
  <si>
    <t>Spécialité du service</t>
  </si>
  <si>
    <t>Avez-vous eu un livret d’accueil lors de votre hospitalisation ?</t>
  </si>
  <si>
    <t>Si oui, l’avez-vous lu?</t>
  </si>
  <si>
    <t>Si oui, comportait-il une partie sur la prévention des infections associées aux soins (IAS)?</t>
  </si>
  <si>
    <t>Depuis votre arrivée, avez-vous vu ou eu des informations concernant l’importance de l’hygiène des mains ?</t>
  </si>
  <si>
    <t>Si oui, sous quelle(s) forme(s) ? (plusieurs réponses possibles) (Saisir 1 si la forme a été citée; 0 si non)</t>
  </si>
  <si>
    <t>Avez-vous des produits hydro-alcooliques à votre disposition ?</t>
  </si>
  <si>
    <t>Arrive-t-il que des soignants n’utilisent pas de produit hydro-alcoolique avant de vous faire un soin ?</t>
  </si>
  <si>
    <t>Avez-vous observé des soignants avec les bijoux suivants : bracelet, montre, bague ou alliance ?</t>
  </si>
  <si>
    <t>Seriez-vous prêt(e) à demander à un soignant s’il s’est désinfecté les mains avec un produit hydro-alcoolique avant votre soin ?</t>
  </si>
  <si>
    <t xml:space="preserve">Si non, pourquoi? </t>
  </si>
  <si>
    <t>Vous assurez-vous que vos visiteurs (famille ou amis) utilisent ces produits hydro-alcooliques lors de leur visite ?</t>
  </si>
  <si>
    <t>Trouvez-vous normal d’inciter un VISITEUR à porter un masque s’il est enrhumé ou s’il tousse ?</t>
  </si>
  <si>
    <t>Trouvez-vous normal que les soignants vous demandent, en tant que patient, de porter un masque lors de vos soins, si vous êtes enrhumé ou si vous toussez ?</t>
  </si>
  <si>
    <t>Pensez-vous que la VACCINATION CONTRE LA GRIPPE devrait être obligatoire pour les soignants ?</t>
  </si>
  <si>
    <t>Seriez-vous prêt à vous faire vacciner contre la grippe pour vous protéger et protéger votre entourage ?</t>
  </si>
  <si>
    <t>Connaissez-vous sur internet le portail de déclaration des évènements sanitaires indésirables graves (dont les infections associées aux soins) ?</t>
  </si>
  <si>
    <t>Affiche</t>
  </si>
  <si>
    <t>Plaquette/ Dépliant</t>
  </si>
  <si>
    <t xml:space="preserve">Information orale </t>
  </si>
  <si>
    <t>Livret d'accueil</t>
  </si>
  <si>
    <t>Autres</t>
  </si>
  <si>
    <t>Chambre</t>
  </si>
  <si>
    <t>Accueil</t>
  </si>
  <si>
    <t>Devant l'ascenseur</t>
  </si>
  <si>
    <t>Couloir</t>
  </si>
  <si>
    <t>Entrée du service</t>
  </si>
  <si>
    <t>Flacon donné à l'admission</t>
  </si>
  <si>
    <t>Autre</t>
  </si>
  <si>
    <t xml:space="preserve">J’ai confiance dans le personnel soignant  </t>
  </si>
  <si>
    <t xml:space="preserve">J’ai peur des conséquences sur mes soins  </t>
  </si>
  <si>
    <t xml:space="preserve">Autre raison </t>
  </si>
  <si>
    <t>Hospitalisé</t>
  </si>
  <si>
    <t>Médecine</t>
  </si>
  <si>
    <t>Chirurgie</t>
  </si>
  <si>
    <t>Maternité</t>
  </si>
  <si>
    <t>Urgences</t>
  </si>
  <si>
    <t>Non concerné</t>
  </si>
  <si>
    <t xml:space="preserve">Non concerné </t>
  </si>
  <si>
    <t>Visiteur</t>
  </si>
  <si>
    <t>En consultation</t>
  </si>
  <si>
    <t>Si oui, l’avez-vous lu </t>
  </si>
  <si>
    <t>Si oui, comportait-il une partie sur la prévention des infections associées aux soins (IAS)</t>
  </si>
  <si>
    <t>Si oui, sous quelle(s) forme(s) ? (plusieurs réponses possibles)</t>
  </si>
  <si>
    <t>Homme</t>
  </si>
  <si>
    <t>18 à 24 ans</t>
  </si>
  <si>
    <t>Oui</t>
  </si>
  <si>
    <t>Toujours</t>
  </si>
  <si>
    <t xml:space="preserve">Oui </t>
  </si>
  <si>
    <t>Femme</t>
  </si>
  <si>
    <t>25 à 34 ans</t>
  </si>
  <si>
    <t>Non</t>
  </si>
  <si>
    <t xml:space="preserve">Non </t>
  </si>
  <si>
    <t>Parfois</t>
  </si>
  <si>
    <t>35 à 44 ans</t>
  </si>
  <si>
    <t xml:space="preserve">Je ne me souviens pas </t>
  </si>
  <si>
    <t>Je ne sais plus</t>
  </si>
  <si>
    <t>Je n'ai pas fait attention</t>
  </si>
  <si>
    <t>Jamais</t>
  </si>
  <si>
    <t>Sans avis</t>
  </si>
  <si>
    <t>Je pensais qu'elle l'était déjà</t>
  </si>
  <si>
    <t>Je me suis déjà vacciné-e cette année</t>
  </si>
  <si>
    <t>45 à 54 ans</t>
  </si>
  <si>
    <t>55 à 64 ans</t>
  </si>
  <si>
    <t xml:space="preserve">plus de 65 ans </t>
  </si>
  <si>
    <t>Résultats - Questionnaire pour les patients hospitalisés
sur la prévention des infections associées aux soins
 - démarche des représentants des usagers - Page 1</t>
  </si>
  <si>
    <t xml:space="preserve">Population interrogée </t>
  </si>
  <si>
    <t xml:space="preserve">Livret d'accueil </t>
  </si>
  <si>
    <t xml:space="preserve">Hygiène des mains </t>
  </si>
  <si>
    <t>Pratiques liées aux patients/ Visiteurs</t>
  </si>
  <si>
    <t>Pratiques liées aux soignants</t>
  </si>
  <si>
    <t>Résultats - Questionnaire pour les patients hospitalisés
sur la prévention des infections associées aux soins
 - démarche des représentants des usagers - Page 2</t>
  </si>
  <si>
    <t xml:space="preserve">Disponibilité des SHA </t>
  </si>
  <si>
    <t>Port du masque</t>
  </si>
  <si>
    <t>Vaccination anti-grippale</t>
  </si>
  <si>
    <t xml:space="preserve">TOTAL interrogés </t>
  </si>
  <si>
    <t>Population interrogée</t>
  </si>
  <si>
    <t>plus de 65 ans</t>
  </si>
  <si>
    <t>Lu</t>
  </si>
  <si>
    <t xml:space="preserve">Non lu </t>
  </si>
  <si>
    <t>Information orale</t>
  </si>
  <si>
    <t xml:space="preserve">Questionnaire pour les patients hospitalisés
sur la prévention des infections associées aux soins
 - démarche des représentants des usagers -
</t>
  </si>
  <si>
    <t>Si non, pourquoi? (Saisir 1 si la raison a été citée; 0 si non)</t>
  </si>
  <si>
    <t>Si oui, à quel emplacement ? (plusieurs réponses possibles)
(Saisir 1 si l'emplacement a été cité; 0 si non)</t>
  </si>
  <si>
    <t xml:space="preserve">Nombre de personnes interrogées = </t>
  </si>
  <si>
    <t xml:space="preserve">Par quel biais avez-vous eu des informations concernant l'importance de l'hygiène des mains? </t>
  </si>
  <si>
    <t>Où avez-vous trouvé des produits hydroalcooliques?</t>
  </si>
  <si>
    <t xml:space="preserve">Pour quel motif ne demanderiez-vous pas à un soignant s'il s'est désinfecté les mains?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</si>
</sst>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/>
    <xf numFmtId="0" fontId="2" fillId="4" borderId="1" xfId="0" applyFont="1" applyFill="1" applyBorder="1"/>
    <xf numFmtId="0" fontId="2" fillId="9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center" textRotation="90"/>
    </xf>
    <xf numFmtId="0" fontId="0" fillId="15" borderId="0" xfId="0" applyFill="1"/>
    <xf numFmtId="0" fontId="0" fillId="17" borderId="0" xfId="0" applyFill="1"/>
    <xf numFmtId="0" fontId="7" fillId="17" borderId="0" xfId="0" applyFont="1" applyFill="1" applyAlignment="1">
      <alignment vertical="center" textRotation="90"/>
    </xf>
    <xf numFmtId="9" fontId="0" fillId="0" borderId="0" xfId="2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1" fillId="2" borderId="0" xfId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1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textRotation="90"/>
    </xf>
    <xf numFmtId="0" fontId="8" fillId="16" borderId="0" xfId="0" applyFont="1" applyFill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eutre" xfId="1" builtinId="2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5D-4479-BF3E-368BA9D9C4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5D-4479-BF3E-368BA9D9C4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5D-4479-BF3E-368BA9D9C4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Feuil4!$A$3:$A$5</c:f>
              <c:strCache>
                <c:ptCount val="3"/>
                <c:pt idx="0">
                  <c:v>Visiteur</c:v>
                </c:pt>
                <c:pt idx="1">
                  <c:v>Hospitalisé</c:v>
                </c:pt>
                <c:pt idx="2">
                  <c:v>En consultation</c:v>
                </c:pt>
              </c:strCache>
            </c:strRef>
          </c:cat>
          <c:val>
            <c:numRef>
              <c:f>Feuil4!$B$3:$B$5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5D-4479-BF3E-368BA9D9C4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73600312082512"/>
          <c:y val="0.18708298538916499"/>
          <c:w val="0.34737873935933622"/>
          <c:h val="0.625833697451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Seriez-vous prêt à vous faire vacciner contre la grippe pour vous protéger et protéger votre entourage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24-4065-B099-1B521BE217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24-4065-B099-1B521BE217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24-4065-B099-1B521BE2179D}"/>
              </c:ext>
            </c:extLst>
          </c:dPt>
          <c:dLbls>
            <c:dLbl>
              <c:idx val="0"/>
              <c:layout>
                <c:manualLayout>
                  <c:x val="0.10423224734522864"/>
                  <c:y val="-3.89759280089988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4-4065-B099-1B521BE2179D}"/>
                </c:ext>
              </c:extLst>
            </c:dLbl>
            <c:dLbl>
              <c:idx val="1"/>
              <c:layout>
                <c:manualLayout>
                  <c:x val="-0.12746247200751282"/>
                  <c:y val="-0.110898762654668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24-4065-B099-1B521BE2179D}"/>
                </c:ext>
              </c:extLst>
            </c:dLbl>
            <c:dLbl>
              <c:idx val="2"/>
              <c:layout>
                <c:manualLayout>
                  <c:x val="-0.25717412109200638"/>
                  <c:y val="0.19813355059383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0748834967058"/>
                      <c:h val="0.32429859725066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124-4065-B099-1B521BE21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Feuil4!$A$96:$A$98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me suis déjà vacciné-e cette année</c:v>
                </c:pt>
              </c:strCache>
            </c:strRef>
          </c:cat>
          <c:val>
            <c:numRef>
              <c:f>Feuil4!$B$96:$B$98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24-4065-B099-1B521BE217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Avez-vous eu un livret d'accueil lors de votre hospitalisation? Si</a:t>
            </a:r>
            <a:r>
              <a:rPr lang="fr-FR" sz="1800" u="sng" baseline="0">
                <a:solidFill>
                  <a:sysClr val="windowText" lastClr="000000"/>
                </a:solidFill>
              </a:rPr>
              <a:t> oui, l'avez vous lu?  </a:t>
            </a:r>
            <a:endParaRPr lang="fr-FR" sz="1800" u="sng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E9-4110-B0DF-3DC47C78CD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E9-4110-B0DF-3DC47C78CDCE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E9-4110-B0DF-3DC47C78CDCE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E9-4110-B0DF-3DC47C78CDCE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E9-4110-B0DF-3DC47C78CD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79C-48F3-B95B-A9451930CF09}"/>
              </c:ext>
            </c:extLst>
          </c:dPt>
          <c:dLbls>
            <c:dLbl>
              <c:idx val="0"/>
              <c:layout>
                <c:manualLayout>
                  <c:x val="-8.8880320578544475E-3"/>
                  <c:y val="1.87482848965990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E9-4110-B0DF-3DC47C78CDCE}"/>
                </c:ext>
              </c:extLst>
            </c:dLbl>
            <c:dLbl>
              <c:idx val="2"/>
              <c:layout>
                <c:manualLayout>
                  <c:x val="5.9259250042305815E-3"/>
                  <c:y val="-0.128903277559735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4271941787197"/>
                      <c:h val="0.20050915951114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4E9-4110-B0DF-3DC47C78CDCE}"/>
                </c:ext>
              </c:extLst>
            </c:dLbl>
            <c:dLbl>
              <c:idx val="3"/>
              <c:layout>
                <c:manualLayout>
                  <c:x val="5.7491893459023155E-2"/>
                  <c:y val="0.226616526472950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E9-4110-B0DF-3DC47C78CDCE}"/>
                </c:ext>
              </c:extLst>
            </c:dLbl>
            <c:dLbl>
              <c:idx val="4"/>
              <c:layout>
                <c:manualLayout>
                  <c:x val="-6.6331009416776998E-2"/>
                  <c:y val="-0.21279788969554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E9-4110-B0DF-3DC47C78CDC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Oui</a:t>
                    </a:r>
                    <a:r>
                      <a:rPr lang="en-US" baseline="0"/>
                      <a:t>
</a:t>
                    </a:r>
                    <a:fld id="{917C3E8E-A0EA-4AFF-837B-99E34E002E5F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79C-48F3-B95B-A9451930CF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Feuil4!$A$16:$A$20</c:f>
              <c:strCache>
                <c:ptCount val="5"/>
                <c:pt idx="0">
                  <c:v>Non</c:v>
                </c:pt>
                <c:pt idx="1">
                  <c:v>Je ne me souviens pas </c:v>
                </c:pt>
                <c:pt idx="2">
                  <c:v>Non concerné </c:v>
                </c:pt>
                <c:pt idx="3">
                  <c:v>Lu</c:v>
                </c:pt>
                <c:pt idx="4">
                  <c:v>Non lu </c:v>
                </c:pt>
              </c:strCache>
            </c:strRef>
          </c:cat>
          <c:val>
            <c:numRef>
              <c:f>Feuil4!$B$16:$B$20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E9-4110-B0DF-3DC47C78CDC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0"/>
        <c:splitType val="pos"/>
        <c:splitPos val="2"/>
        <c:secondPieSize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Si vous avez lu le livret d'accueil, comportait-il une partie sur la prévention des infections associées aux soins (IAS)?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7-44DC-8330-1550727E65F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7-44DC-8330-1550727E65FD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77-44DC-8330-1550727E65FD}"/>
              </c:ext>
            </c:extLst>
          </c:dPt>
          <c:dLbls>
            <c:dLbl>
              <c:idx val="0"/>
              <c:layout>
                <c:manualLayout>
                  <c:x val="0.15670103092783505"/>
                  <c:y val="-0.138745387453874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77-44DC-8330-1550727E65FD}"/>
                </c:ext>
              </c:extLst>
            </c:dLbl>
            <c:dLbl>
              <c:idx val="1"/>
              <c:layout>
                <c:manualLayout>
                  <c:x val="0.28247422680412371"/>
                  <c:y val="-2.06642066420664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77-44DC-8330-1550727E65FD}"/>
                </c:ext>
              </c:extLst>
            </c:dLbl>
            <c:dLbl>
              <c:idx val="2"/>
              <c:layout>
                <c:manualLayout>
                  <c:x val="-0.27216494845360822"/>
                  <c:y val="-6.78966789667897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77-44DC-8330-1550727E65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Feuil4!$A$25:$A$27</c:f>
              <c:strCache>
                <c:ptCount val="3"/>
                <c:pt idx="0">
                  <c:v>Oui</c:v>
                </c:pt>
                <c:pt idx="1">
                  <c:v>Non </c:v>
                </c:pt>
                <c:pt idx="2">
                  <c:v>Je ne sais plus</c:v>
                </c:pt>
              </c:strCache>
            </c:strRef>
          </c:cat>
          <c:val>
            <c:numRef>
              <c:f>Feuil4!$B$25:$B$27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77-44DC-8330-1550727E65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Depuis votre arrivée, avez-vous eu des produits hydro-alcooliques</a:t>
            </a:r>
            <a:r>
              <a:rPr lang="fr-FR" sz="1800" u="sng" baseline="0">
                <a:solidFill>
                  <a:sysClr val="windowText" lastClr="000000"/>
                </a:solidFill>
              </a:rPr>
              <a:t> à disposition? </a:t>
            </a:r>
            <a:endParaRPr lang="fr-FR" sz="1800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E9-48A8-98D0-C87E427FB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9-48A8-98D0-C87E427FBA4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E9-48A8-98D0-C87E427FBA4D}"/>
              </c:ext>
            </c:extLst>
          </c:dPt>
          <c:dLbls>
            <c:dLbl>
              <c:idx val="0"/>
              <c:layout>
                <c:manualLayout>
                  <c:x val="-0.4219751515259238"/>
                  <c:y val="6.58759938905471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9-48A8-98D0-C87E427FBA4D}"/>
                </c:ext>
              </c:extLst>
            </c:dLbl>
            <c:dLbl>
              <c:idx val="1"/>
              <c:layout>
                <c:manualLayout>
                  <c:x val="0.20025388812854375"/>
                  <c:y val="7.33246811553966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9-48A8-98D0-C87E427FBA4D}"/>
                </c:ext>
              </c:extLst>
            </c:dLbl>
            <c:dLbl>
              <c:idx val="2"/>
              <c:layout>
                <c:manualLayout>
                  <c:x val="-0.24564405182986437"/>
                  <c:y val="-7.92962163485733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9-48A8-98D0-C87E427FBA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Feuil4!$A$43:$A$45</c:f>
              <c:strCache>
                <c:ptCount val="3"/>
                <c:pt idx="0">
                  <c:v>Non</c:v>
                </c:pt>
                <c:pt idx="1">
                  <c:v>Je ne me souviens pas </c:v>
                </c:pt>
                <c:pt idx="2">
                  <c:v>Oui</c:v>
                </c:pt>
              </c:strCache>
            </c:strRef>
          </c:cat>
          <c:val>
            <c:numRef>
              <c:f>Feuil4!$B$43:$B$45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E9-48A8-98D0-C87E427FBA4D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b="0" u="sng">
                <a:solidFill>
                  <a:sysClr val="windowText" lastClr="000000"/>
                </a:solidFill>
              </a:rPr>
              <a:t>Depuis votre arrivée, avez-vous vu ou eu des informations concernant l’importance de l’hygiène des mains 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D9-46EC-BC92-25C5E06D8209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3D9-46EC-BC92-25C5E06D8209}"/>
              </c:ext>
            </c:extLst>
          </c:dPt>
          <c:dLbls>
            <c:dLbl>
              <c:idx val="0"/>
              <c:layout>
                <c:manualLayout>
                  <c:x val="0.24917166791697926"/>
                  <c:y val="0.130909805405562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D9-46EC-BC92-25C5E06D8209}"/>
                </c:ext>
              </c:extLst>
            </c:dLbl>
            <c:dLbl>
              <c:idx val="1"/>
              <c:layout>
                <c:manualLayout>
                  <c:x val="3.3126040656505547E-2"/>
                  <c:y val="-0.183179297597042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D9-46EC-BC92-25C5E06D8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Feuil4!$A$31:$A$32</c:f>
              <c:strCache>
                <c:ptCount val="2"/>
                <c:pt idx="0">
                  <c:v>Non</c:v>
                </c:pt>
                <c:pt idx="1">
                  <c:v>Oui</c:v>
                </c:pt>
              </c:strCache>
            </c:strRef>
          </c:cat>
          <c:val>
            <c:numRef>
              <c:f>Feuil4!$B$31:$B$32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9-46EC-BC92-25C5E06D82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Par quel biais avez-vous eu des informations concernant l'importance de l'hygiène des mains?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Feuil4!$A$35:$A$39</c:f>
              <c:strCache>
                <c:ptCount val="5"/>
                <c:pt idx="0">
                  <c:v>Affiche</c:v>
                </c:pt>
                <c:pt idx="1">
                  <c:v>Plaquette/ Dépliant</c:v>
                </c:pt>
                <c:pt idx="2">
                  <c:v>Information orale</c:v>
                </c:pt>
                <c:pt idx="3">
                  <c:v>Livret d'accueil</c:v>
                </c:pt>
                <c:pt idx="4">
                  <c:v>Autre</c:v>
                </c:pt>
              </c:strCache>
            </c:strRef>
          </c:cat>
          <c:val>
            <c:numRef>
              <c:f>Feuil4!$B$35:$B$39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9-4C96-AF15-06EC0B34FD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01484560"/>
        <c:axId val="901478328"/>
      </c:barChart>
      <c:catAx>
        <c:axId val="9014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78328"/>
        <c:crosses val="autoZero"/>
        <c:auto val="1"/>
        <c:lblAlgn val="ctr"/>
        <c:lblOffset val="100"/>
        <c:noMultiLvlLbl val="0"/>
      </c:catAx>
      <c:valAx>
        <c:axId val="901478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48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Où avez-vous trouvé des produits hydroalcooliques?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Feuil4!$A$48:$A$54</c:f>
              <c:strCache>
                <c:ptCount val="7"/>
                <c:pt idx="0">
                  <c:v>Chambre</c:v>
                </c:pt>
                <c:pt idx="1">
                  <c:v>Accueil</c:v>
                </c:pt>
                <c:pt idx="2">
                  <c:v>Devant l'ascenseur</c:v>
                </c:pt>
                <c:pt idx="3">
                  <c:v>Couloir</c:v>
                </c:pt>
                <c:pt idx="4">
                  <c:v>Entrée du service</c:v>
                </c:pt>
                <c:pt idx="5">
                  <c:v>Flacon donné à l'admission</c:v>
                </c:pt>
                <c:pt idx="6">
                  <c:v>Autre</c:v>
                </c:pt>
              </c:strCache>
            </c:strRef>
          </c:cat>
          <c:val>
            <c:numRef>
              <c:f>Feuil4!$B$48:$B$54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9-44AD-BF0B-B405601000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01514736"/>
        <c:axId val="901508176"/>
      </c:barChart>
      <c:catAx>
        <c:axId val="9015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508176"/>
        <c:crosses val="autoZero"/>
        <c:auto val="1"/>
        <c:lblAlgn val="ctr"/>
        <c:lblOffset val="100"/>
        <c:noMultiLvlLbl val="0"/>
      </c:catAx>
      <c:valAx>
        <c:axId val="901508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5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Pour quel motif ne demanderiez-vous pas à un soignant s'il s'est désinfecté les mains?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Feuil4!$A$76:$A$78</c:f>
              <c:strCache>
                <c:ptCount val="3"/>
                <c:pt idx="0">
                  <c:v>J’ai confiance dans le personnel soignant  </c:v>
                </c:pt>
                <c:pt idx="1">
                  <c:v>J’ai peur des conséquences sur mes soins  </c:v>
                </c:pt>
                <c:pt idx="2">
                  <c:v>Autre raison </c:v>
                </c:pt>
              </c:strCache>
            </c:strRef>
          </c:cat>
          <c:val>
            <c:numRef>
              <c:f>Feuil4!$B$76:$B$78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B-4042-84D8-12A03A3F6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25825216"/>
        <c:axId val="925829808"/>
      </c:barChart>
      <c:catAx>
        <c:axId val="9258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5829808"/>
        <c:crosses val="autoZero"/>
        <c:auto val="1"/>
        <c:lblAlgn val="ctr"/>
        <c:lblOffset val="100"/>
        <c:noMultiLvlLbl val="0"/>
      </c:catAx>
      <c:valAx>
        <c:axId val="925829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582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Feuil4!$A$8:$A$13</c:f>
              <c:strCache>
                <c:ptCount val="6"/>
                <c:pt idx="0">
                  <c:v>18 à 24 ans</c:v>
                </c:pt>
                <c:pt idx="1">
                  <c:v>25 à 34 ans</c:v>
                </c:pt>
                <c:pt idx="2">
                  <c:v>35 à 44 ans</c:v>
                </c:pt>
                <c:pt idx="3">
                  <c:v>45 à 54 ans</c:v>
                </c:pt>
                <c:pt idx="4">
                  <c:v>55 à 64 ans</c:v>
                </c:pt>
                <c:pt idx="5">
                  <c:v>plus de 65 ans</c:v>
                </c:pt>
              </c:strCache>
            </c:strRef>
          </c:cat>
          <c:val>
            <c:numRef>
              <c:f>Feuil4!$B$8:$B$13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3-4260-8050-5FCE1CBE50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69651616"/>
        <c:axId val="769652272"/>
      </c:barChart>
      <c:catAx>
        <c:axId val="76965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9652272"/>
        <c:crossesAt val="0"/>
        <c:auto val="1"/>
        <c:lblAlgn val="ctr"/>
        <c:lblOffset val="100"/>
        <c:noMultiLvlLbl val="0"/>
      </c:catAx>
      <c:valAx>
        <c:axId val="769652272"/>
        <c:scaling>
          <c:orientation val="minMax"/>
          <c:max val="1"/>
        </c:scaling>
        <c:delete val="1"/>
        <c:axPos val="b"/>
        <c:numFmt formatCode="0.0%" sourceLinked="0"/>
        <c:majorTickMark val="none"/>
        <c:minorTickMark val="none"/>
        <c:tickLblPos val="nextTo"/>
        <c:crossAx val="7696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Vous assurez-vous que vos visiteurs (famille ou amis) utilisent ces produits hydro-alcooliques lors de leur visite 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C-48C6-8F82-242FF8BAEB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C-48C6-8F82-242FF8BAEB8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C-48C6-8F82-242FF8BAEB8B}"/>
              </c:ext>
            </c:extLst>
          </c:dPt>
          <c:dLbls>
            <c:dLbl>
              <c:idx val="0"/>
              <c:layout>
                <c:manualLayout>
                  <c:x val="0.165125604964141"/>
                  <c:y val="5.467305419422904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EC-48C6-8F82-242FF8BAEB8B}"/>
                </c:ext>
              </c:extLst>
            </c:dLbl>
            <c:dLbl>
              <c:idx val="1"/>
              <c:layout>
                <c:manualLayout>
                  <c:x val="-5.1159705474756768E-2"/>
                  <c:y val="-2.36336669960492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EC-48C6-8F82-242FF8BAEB8B}"/>
                </c:ext>
              </c:extLst>
            </c:dLbl>
            <c:dLbl>
              <c:idx val="2"/>
              <c:layout>
                <c:manualLayout>
                  <c:x val="-7.0380483689538809E-2"/>
                  <c:y val="-2.071024254498308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EC-48C6-8F82-242FF8BAE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Feuil4!$A$57:$A$59</c:f>
              <c:strCache>
                <c:ptCount val="3"/>
                <c:pt idx="0">
                  <c:v>Toujours</c:v>
                </c:pt>
                <c:pt idx="1">
                  <c:v>Parfois</c:v>
                </c:pt>
                <c:pt idx="2">
                  <c:v>Jamais</c:v>
                </c:pt>
              </c:strCache>
            </c:strRef>
          </c:cat>
          <c:val>
            <c:numRef>
              <c:f>Feuil4!$B$57:$B$59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EC-48C6-8F82-242FF8BAEB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Arrive-t-il que des soignants n’utilisent pas de produit hydro-alcoolique avant de vous faire un soin?</a:t>
            </a:r>
          </a:p>
        </c:rich>
      </c:tx>
      <c:layout>
        <c:manualLayout>
          <c:xMode val="edge"/>
          <c:yMode val="edge"/>
          <c:x val="0.11124165344587124"/>
          <c:y val="3.969606714341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340228216098283"/>
          <c:y val="0.31818261659600244"/>
          <c:w val="0.3374525736619321"/>
          <c:h val="0.602764082374318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EE-4A3A-AF0A-C7101B1F0C1B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E-4A3A-AF0A-C7101B1F0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E-4A3A-AF0A-C7101B1F0C1B}"/>
              </c:ext>
            </c:extLst>
          </c:dPt>
          <c:dLbls>
            <c:dLbl>
              <c:idx val="0"/>
              <c:layout>
                <c:manualLayout>
                  <c:x val="0.15152042459532772"/>
                  <c:y val="0.1129192084797029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EE-4A3A-AF0A-C7101B1F0C1B}"/>
                </c:ext>
              </c:extLst>
            </c:dLbl>
            <c:dLbl>
              <c:idx val="1"/>
              <c:layout>
                <c:manualLayout>
                  <c:x val="-0.2740307292491439"/>
                  <c:y val="-0.1397913385826771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EE-4A3A-AF0A-C7101B1F0C1B}"/>
                </c:ext>
              </c:extLst>
            </c:dLbl>
            <c:dLbl>
              <c:idx val="2"/>
              <c:layout>
                <c:manualLayout>
                  <c:x val="-7.5387915848240103E-2"/>
                  <c:y val="0.2112904263865338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98012517145786"/>
                      <c:h val="0.296010804216146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1EE-4A3A-AF0A-C7101B1F0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Feuil4!$A$62:$A$64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n'ai pas fait attention</c:v>
                </c:pt>
              </c:strCache>
            </c:strRef>
          </c:cat>
          <c:val>
            <c:numRef>
              <c:f>Feuil4!$B$62:$B$64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EE-4A3A-AF0A-C7101B1F0C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Avez-vous observé des soignants avec les bijoux suivants : bracelet, montre, bague ou alliance 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814558504557134"/>
          <c:y val="0.29837912107265119"/>
          <c:w val="0.3064008648397572"/>
          <c:h val="0.54307974040699469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EA-4F80-95D4-1C4A1081B2BD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EA-4F80-95D4-1C4A1081B2BD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EA-4F80-95D4-1C4A1081B2BD}"/>
              </c:ext>
            </c:extLst>
          </c:dPt>
          <c:dLbls>
            <c:dLbl>
              <c:idx val="0"/>
              <c:layout>
                <c:manualLayout>
                  <c:x val="0.12778970882611443"/>
                  <c:y val="-4.2017899171708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A-4F80-95D4-1C4A1081B2BD}"/>
                </c:ext>
              </c:extLst>
            </c:dLbl>
            <c:dLbl>
              <c:idx val="1"/>
              <c:layout>
                <c:manualLayout>
                  <c:x val="-8.255980359869465E-2"/>
                  <c:y val="-5.80498192442933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A-4F80-95D4-1C4A1081B2BD}"/>
                </c:ext>
              </c:extLst>
            </c:dLbl>
            <c:dLbl>
              <c:idx val="2"/>
              <c:layout>
                <c:manualLayout>
                  <c:x val="-8.7446656003627457E-2"/>
                  <c:y val="0.25827859294930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84258561650935"/>
                      <c:h val="0.296010942869997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4EA-4F80-95D4-1C4A1081B2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Feuil4!$A$67:$A$69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n'ai pas fait attention</c:v>
                </c:pt>
              </c:strCache>
            </c:strRef>
          </c:cat>
          <c:val>
            <c:numRef>
              <c:f>Feuil4!$B$67:$B$69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EA-4F80-95D4-1C4A1081B2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ysClr val="windowText" lastClr="000000"/>
                </a:solidFill>
              </a:rPr>
              <a:t>Seriez-vous prêt(e) à demander à un soignant s’il s’est désinfecté les mains avec un produit hydro-alcoolique avant votre soin ? </a:t>
            </a:r>
          </a:p>
        </c:rich>
      </c:tx>
      <c:layout>
        <c:manualLayout>
          <c:xMode val="edge"/>
          <c:yMode val="edge"/>
          <c:x val="0.12916928636716665"/>
          <c:y val="2.5039142721716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919274791902786"/>
          <c:y val="0.31359296511293761"/>
          <c:w val="0.45146092191559023"/>
          <c:h val="0.639295131904132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8-45D1-BE85-69F8EB1376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8-45D1-BE85-69F8EB137604}"/>
              </c:ext>
            </c:extLst>
          </c:dPt>
          <c:dLbls>
            <c:dLbl>
              <c:idx val="0"/>
              <c:layout>
                <c:manualLayout>
                  <c:x val="2.908979631697237E-2"/>
                  <c:y val="-5.490472332156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98-45D1-BE85-69F8EB137604}"/>
                </c:ext>
              </c:extLst>
            </c:dLbl>
            <c:dLbl>
              <c:idx val="1"/>
              <c:layout>
                <c:manualLayout>
                  <c:x val="-6.9522348992339195E-2"/>
                  <c:y val="-5.490472332156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98-45D1-BE85-69F8EB137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Feuil4!$A$72:$A$73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Feuil4!$B$72:$B$73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98-45D1-BE85-69F8EB137604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Trouvez-vous normal d’inciter un VISITEUR à porter un masque s’il est enrhumé ou s’il tousse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BE-4D03-8074-F07F43A3941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BE-4D03-8074-F07F43A394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BE-4D03-8074-F07F43A39416}"/>
              </c:ext>
            </c:extLst>
          </c:dPt>
          <c:dLbls>
            <c:dLbl>
              <c:idx val="0"/>
              <c:layout>
                <c:manualLayout>
                  <c:x val="0.12974523240680724"/>
                  <c:y val="7.6309441910015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E-4D03-8074-F07F43A39416}"/>
                </c:ext>
              </c:extLst>
            </c:dLbl>
            <c:dLbl>
              <c:idx val="1"/>
              <c:layout>
                <c:manualLayout>
                  <c:x val="-4.3728804283693815E-2"/>
                  <c:y val="2.3763203197201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BE-4D03-8074-F07F43A39416}"/>
                </c:ext>
              </c:extLst>
            </c:dLbl>
            <c:dLbl>
              <c:idx val="2"/>
              <c:layout>
                <c:manualLayout>
                  <c:x val="-8.1620887624865579E-2"/>
                  <c:y val="3.8716546723985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BE-4D03-8074-F07F43A394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Feuil4!$A$81:$A$83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Sans avis</c:v>
                </c:pt>
              </c:strCache>
            </c:strRef>
          </c:cat>
          <c:val>
            <c:numRef>
              <c:f>Feuil4!$B$81:$B$83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BE-4D03-8074-F07F43A394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Trouvez-vous normal que les soignants vous demandent, en tant que patient, de porter un masque lors de vos soins, si vous êtes enrhumé ou si vous toussez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240113735783027"/>
          <c:y val="0.33645357031335715"/>
          <c:w val="0.35970841236086365"/>
          <c:h val="0.633827041716248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1D-459F-9018-993320EB0980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1D-459F-9018-993320EB09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1D-459F-9018-993320EB0980}"/>
              </c:ext>
            </c:extLst>
          </c:dPt>
          <c:dLbls>
            <c:dLbl>
              <c:idx val="0"/>
              <c:layout>
                <c:manualLayout>
                  <c:x val="3.3945834456751353E-2"/>
                  <c:y val="-4.5864773945510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D-459F-9018-993320EB0980}"/>
                </c:ext>
              </c:extLst>
            </c:dLbl>
            <c:dLbl>
              <c:idx val="1"/>
              <c:layout>
                <c:manualLayout>
                  <c:x val="-7.2327089701260075E-2"/>
                  <c:y val="-8.6647887323943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D-459F-9018-993320EB0980}"/>
                </c:ext>
              </c:extLst>
            </c:dLbl>
            <c:dLbl>
              <c:idx val="2"/>
              <c:layout>
                <c:manualLayout>
                  <c:x val="-6.3142069334485657E-2"/>
                  <c:y val="7.3801338213005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1D-459F-9018-993320EB09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Feuil4!$A$86:$A$88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Sans avis</c:v>
                </c:pt>
              </c:strCache>
            </c:strRef>
          </c:cat>
          <c:val>
            <c:numRef>
              <c:f>Feuil4!$B$86:$B$88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1D-459F-9018-993320EB09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 u="sng">
                <a:solidFill>
                  <a:schemeClr val="tx1"/>
                </a:solidFill>
              </a:rPr>
              <a:t>Pensez-vous que la VACCINATION CONTRE LA GRIPPE devrait être obligatoire pour les soignants 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F6-4B51-9085-F0FD19574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F6-4B51-9085-F0FD19574C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F6-4B51-9085-F0FD19574C69}"/>
              </c:ext>
            </c:extLst>
          </c:dPt>
          <c:dLbls>
            <c:dLbl>
              <c:idx val="0"/>
              <c:layout>
                <c:manualLayout>
                  <c:x val="6.5196030827029045E-2"/>
                  <c:y val="-0.142503530780787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50819823992587"/>
                      <c:h val="0.17203537496251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EF6-4B51-9085-F0FD19574C69}"/>
                </c:ext>
              </c:extLst>
            </c:dLbl>
            <c:dLbl>
              <c:idx val="1"/>
              <c:layout>
                <c:manualLayout>
                  <c:x val="8.2330260544411518E-2"/>
                  <c:y val="7.406723627631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4963049831795"/>
                      <c:h val="0.18167643938124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EF6-4B51-9085-F0FD19574C69}"/>
                </c:ext>
              </c:extLst>
            </c:dLbl>
            <c:dLbl>
              <c:idx val="2"/>
              <c:layout>
                <c:manualLayout>
                  <c:x val="-0.17426690540041989"/>
                  <c:y val="0.15093717540626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F6-4B51-9085-F0FD19574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Feuil4!$A$91:$A$93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pensais qu'elle l'était déjà</c:v>
                </c:pt>
              </c:strCache>
            </c:strRef>
          </c:cat>
          <c:val>
            <c:numRef>
              <c:f>Feuil4!$B$91:$B$93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F6-4B51-9085-F0FD19574C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135465</xdr:colOff>
      <xdr:row>6</xdr:row>
      <xdr:rowOff>79373</xdr:rowOff>
    </xdr:from>
    <xdr:to>
      <xdr:col>9</xdr:col>
      <xdr:colOff>555625</xdr:colOff>
      <xdr:row>19</xdr:row>
      <xdr:rowOff>95249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79376</xdr:colOff>
      <xdr:row>8</xdr:row>
      <xdr:rowOff>127000</xdr:rowOff>
    </xdr:from>
    <xdr:to>
      <xdr:col>19</xdr:col>
      <xdr:colOff>730251</xdr:colOff>
      <xdr:row>19</xdr:row>
      <xdr:rowOff>111124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0</xdr:rowOff>
    </xdr:from>
    <xdr:to>
      <xdr:col>6</xdr:col>
      <xdr:colOff>174624</xdr:colOff>
      <xdr:row>3</xdr:row>
      <xdr:rowOff>51003</xdr:rowOff>
    </xdr:to>
    <xdr:pic>
      <xdr:nvPicPr>
        <xdr:cNvPr id="5" name="Image 4" descr="Coordonnées CPias Ile-de-Franc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679699" cy="169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31751</xdr:colOff>
      <xdr:row>47</xdr:row>
      <xdr:rowOff>161923</xdr:rowOff>
    </xdr:from>
    <xdr:to>
      <xdr:col>20</xdr:col>
      <xdr:colOff>682625</xdr:colOff>
      <xdr:row>71</xdr:row>
      <xdr:rowOff>63500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118531</xdr:colOff>
      <xdr:row>73</xdr:row>
      <xdr:rowOff>79376</xdr:rowOff>
    </xdr:from>
    <xdr:to>
      <xdr:col>20</xdr:col>
      <xdr:colOff>269875</xdr:colOff>
      <xdr:row>84</xdr:row>
      <xdr:rowOff>1285875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150283</xdr:colOff>
      <xdr:row>73</xdr:row>
      <xdr:rowOff>84668</xdr:rowOff>
    </xdr:from>
    <xdr:to>
      <xdr:col>11</xdr:col>
      <xdr:colOff>95251</xdr:colOff>
      <xdr:row>84</xdr:row>
      <xdr:rowOff>1254125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158751</xdr:colOff>
      <xdr:row>84</xdr:row>
      <xdr:rowOff>1492249</xdr:rowOff>
    </xdr:from>
    <xdr:to>
      <xdr:col>10</xdr:col>
      <xdr:colOff>476251</xdr:colOff>
      <xdr:row>98</xdr:row>
      <xdr:rowOff>31750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539751</xdr:colOff>
      <xdr:row>146</xdr:row>
      <xdr:rowOff>0</xdr:rowOff>
    </xdr:from>
    <xdr:to>
      <xdr:col>20</xdr:col>
      <xdr:colOff>174626</xdr:colOff>
      <xdr:row>167</xdr:row>
      <xdr:rowOff>47625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145</xdr:row>
      <xdr:rowOff>158751</xdr:rowOff>
    </xdr:from>
    <xdr:to>
      <xdr:col>11</xdr:col>
      <xdr:colOff>111124</xdr:colOff>
      <xdr:row>167</xdr:row>
      <xdr:rowOff>63501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317499</xdr:colOff>
      <xdr:row>170</xdr:row>
      <xdr:rowOff>79375</xdr:rowOff>
    </xdr:from>
    <xdr:to>
      <xdr:col>10</xdr:col>
      <xdr:colOff>269875</xdr:colOff>
      <xdr:row>193</xdr:row>
      <xdr:rowOff>174625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170</xdr:row>
      <xdr:rowOff>127000</xdr:rowOff>
    </xdr:from>
    <xdr:to>
      <xdr:col>20</xdr:col>
      <xdr:colOff>523875</xdr:colOff>
      <xdr:row>194</xdr:row>
      <xdr:rowOff>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349250</xdr:colOff>
      <xdr:row>102</xdr:row>
      <xdr:rowOff>31750</xdr:rowOff>
    </xdr:from>
    <xdr:to>
      <xdr:col>6</xdr:col>
      <xdr:colOff>266699</xdr:colOff>
      <xdr:row>106</xdr:row>
      <xdr:rowOff>3378</xdr:rowOff>
    </xdr:to>
    <xdr:pic>
      <xdr:nvPicPr>
        <xdr:cNvPr id="14" name="Image 13" descr="Coordonnées CPias Ile-de-Franc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3066375"/>
          <a:ext cx="2679699" cy="168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222249</xdr:colOff>
      <xdr:row>21</xdr:row>
      <xdr:rowOff>111124</xdr:rowOff>
    </xdr:from>
    <xdr:to>
      <xdr:col>11</xdr:col>
      <xdr:colOff>79375</xdr:colOff>
      <xdr:row>44</xdr:row>
      <xdr:rowOff>95250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444501</xdr:colOff>
      <xdr:row>21</xdr:row>
      <xdr:rowOff>95250</xdr:rowOff>
    </xdr:from>
    <xdr:to>
      <xdr:col>20</xdr:col>
      <xdr:colOff>206376</xdr:colOff>
      <xdr:row>44</xdr:row>
      <xdr:rowOff>15875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174624</xdr:colOff>
      <xdr:row>110</xdr:row>
      <xdr:rowOff>88899</xdr:rowOff>
    </xdr:from>
    <xdr:to>
      <xdr:col>11</xdr:col>
      <xdr:colOff>634999</xdr:colOff>
      <xdr:row>142</xdr:row>
      <xdr:rowOff>127000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87314</xdr:colOff>
      <xdr:row>47</xdr:row>
      <xdr:rowOff>104775</xdr:rowOff>
    </xdr:from>
    <xdr:to>
      <xdr:col>8</xdr:col>
      <xdr:colOff>206376</xdr:colOff>
      <xdr:row>71</xdr:row>
      <xdr:rowOff>79375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269875</xdr:colOff>
      <xdr:row>47</xdr:row>
      <xdr:rowOff>158750</xdr:rowOff>
    </xdr:from>
    <xdr:to>
      <xdr:col>14</xdr:col>
      <xdr:colOff>698500</xdr:colOff>
      <xdr:row>71</xdr:row>
      <xdr:rowOff>47625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706437</xdr:colOff>
      <xdr:row>110</xdr:row>
      <xdr:rowOff>120650</xdr:rowOff>
    </xdr:from>
    <xdr:to>
      <xdr:col>20</xdr:col>
      <xdr:colOff>730250</xdr:colOff>
      <xdr:row>143</xdr:row>
      <xdr:rowOff>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174625</xdr:colOff>
      <xdr:row>84</xdr:row>
      <xdr:rowOff>1412875</xdr:rowOff>
    </xdr:from>
    <xdr:to>
      <xdr:col>20</xdr:col>
      <xdr:colOff>412750</xdr:colOff>
      <xdr:row>84</xdr:row>
      <xdr:rowOff>1428750</xdr:rowOff>
    </xdr:to>
    <xdr:cxnSp macro="">
      <xdr:nvCxnSpPr>
        <xdr:cNvPr id="22" name="Connecteur droit 21"/>
        <xdr:cNvCxnSpPr/>
      </xdr:nvCxnSpPr>
      <xdr:spPr>
        <a:xfrm>
          <a:off x="904875" y="19192875"/>
          <a:ext cx="12477750" cy="158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682625</xdr:colOff>
      <xdr:row>84</xdr:row>
      <xdr:rowOff>1517649</xdr:rowOff>
    </xdr:from>
    <xdr:to>
      <xdr:col>20</xdr:col>
      <xdr:colOff>650875</xdr:colOff>
      <xdr:row>98</xdr:row>
      <xdr:rowOff>111124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I1000"/>
  <sheetViews>
    <sheetView tabSelected="1" workbookViewId="0">
      <pane xSplit="6" topLeftCell="G1" activePane="topRight" state="frozen"/>
      <selection activeCell="I28" sqref="I28"/>
      <selection pane="topRight" activeCell="I421" sqref="I421"/>
    </sheetView>
  </sheetViews>
  <sheetFormatPr baseColWidth="10" defaultRowHeight="15" x14ac:dyDescent="0.25"/>
  <cols>
    <col min="1" max="1" width="30.28515625" style="2" customWidth="1"/>
    <col min="2" max="2" width="26.42578125" style="2" customWidth="1"/>
    <col min="3" max="3" width="11.42578125" style="2"/>
    <col min="4" max="4" width="13.7109375" style="2" bestFit="1" customWidth="1"/>
    <col min="5" max="5" width="26.140625" style="2" bestFit="1" customWidth="1"/>
    <col min="6" max="6" width="19.28515625" style="2" bestFit="1" customWidth="1"/>
    <col min="7" max="7" width="22" style="2" customWidth="1"/>
    <col min="8" max="8" width="13.28515625" style="2" bestFit="1" customWidth="1"/>
    <col min="9" max="9" width="19.85546875" style="2" customWidth="1"/>
    <col min="10" max="10" width="24.7109375" style="2" customWidth="1"/>
    <col min="11" max="15" width="11.42578125" style="2"/>
    <col min="16" max="16" width="22.85546875" style="2" customWidth="1"/>
    <col min="17" max="23" width="11.42578125" style="2"/>
    <col min="24" max="24" width="24.42578125" style="2" customWidth="1"/>
    <col min="25" max="25" width="22.5703125" style="2" customWidth="1"/>
    <col min="26" max="26" width="40" style="2" customWidth="1"/>
    <col min="27" max="27" width="11.42578125" style="2"/>
    <col min="28" max="28" width="14.42578125" style="2" customWidth="1"/>
    <col min="29" max="29" width="11.42578125" style="2"/>
    <col min="30" max="30" width="36.28515625" style="2" customWidth="1"/>
    <col min="31" max="31" width="25.5703125" style="2" customWidth="1"/>
    <col min="32" max="32" width="28.42578125" style="2" customWidth="1"/>
    <col min="33" max="33" width="34.28515625" style="2" customWidth="1"/>
    <col min="34" max="34" width="35.85546875" style="2" customWidth="1"/>
    <col min="35" max="35" width="38.42578125" style="2" customWidth="1"/>
    <col min="36" max="16384" width="11.42578125" style="2"/>
  </cols>
  <sheetData>
    <row r="1" spans="1:35" ht="18" customHeight="1" x14ac:dyDescent="0.25">
      <c r="A1" s="3"/>
      <c r="B1" s="1"/>
      <c r="C1" s="1"/>
    </row>
    <row r="2" spans="1:35" ht="57" customHeight="1" x14ac:dyDescent="0.25">
      <c r="A2" s="41" t="s">
        <v>100</v>
      </c>
      <c r="B2" s="41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</row>
    <row r="3" spans="1:35" ht="9" customHeight="1" x14ac:dyDescent="0.25">
      <c r="A3" s="41"/>
      <c r="B3" s="41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</row>
    <row r="4" spans="1:35" ht="26.25" customHeight="1" x14ac:dyDescent="0.25">
      <c r="A4" s="4" t="s">
        <v>0</v>
      </c>
      <c r="B4" s="31"/>
      <c r="C4" s="1"/>
    </row>
    <row r="5" spans="1:35" x14ac:dyDescent="0.25">
      <c r="A5" s="3"/>
      <c r="B5" s="1"/>
      <c r="C5" s="1"/>
    </row>
    <row r="6" spans="1:35" x14ac:dyDescent="0.25">
      <c r="A6" s="44" t="s">
        <v>1</v>
      </c>
      <c r="B6" s="44" t="s">
        <v>2</v>
      </c>
      <c r="C6" s="42" t="s">
        <v>3</v>
      </c>
      <c r="D6" s="42"/>
      <c r="E6" s="42"/>
      <c r="F6" s="42"/>
      <c r="G6" s="43" t="s">
        <v>4</v>
      </c>
      <c r="H6" s="43"/>
      <c r="I6" s="43"/>
      <c r="J6" s="34" t="s">
        <v>5</v>
      </c>
      <c r="K6" s="34"/>
      <c r="L6" s="34"/>
      <c r="M6" s="34"/>
      <c r="N6" s="34"/>
      <c r="O6" s="34"/>
      <c r="P6" s="36" t="s">
        <v>6</v>
      </c>
      <c r="Q6" s="36"/>
      <c r="R6" s="36"/>
      <c r="S6" s="36"/>
      <c r="T6" s="36"/>
      <c r="U6" s="36"/>
      <c r="V6" s="36"/>
      <c r="W6" s="36"/>
      <c r="X6" s="7" t="s">
        <v>7</v>
      </c>
      <c r="Y6" s="8" t="s">
        <v>8</v>
      </c>
      <c r="Z6" s="34" t="s">
        <v>9</v>
      </c>
      <c r="AA6" s="34"/>
      <c r="AB6" s="34"/>
      <c r="AC6" s="34"/>
      <c r="AD6" s="9" t="s">
        <v>10</v>
      </c>
      <c r="AE6" s="7" t="s">
        <v>11</v>
      </c>
      <c r="AF6" s="8" t="s">
        <v>12</v>
      </c>
      <c r="AG6" s="10" t="s">
        <v>13</v>
      </c>
      <c r="AH6" s="9" t="s">
        <v>14</v>
      </c>
      <c r="AI6" s="7" t="s">
        <v>15</v>
      </c>
    </row>
    <row r="7" spans="1:35" ht="32.25" customHeight="1" x14ac:dyDescent="0.25">
      <c r="A7" s="44"/>
      <c r="B7" s="44"/>
      <c r="C7" s="37" t="s">
        <v>16</v>
      </c>
      <c r="D7" s="37" t="s">
        <v>17</v>
      </c>
      <c r="E7" s="37" t="s">
        <v>18</v>
      </c>
      <c r="F7" s="37" t="s">
        <v>19</v>
      </c>
      <c r="G7" s="39" t="s">
        <v>20</v>
      </c>
      <c r="H7" s="39" t="s">
        <v>21</v>
      </c>
      <c r="I7" s="39" t="s">
        <v>22</v>
      </c>
      <c r="J7" s="38" t="s">
        <v>23</v>
      </c>
      <c r="K7" s="38" t="s">
        <v>24</v>
      </c>
      <c r="L7" s="38"/>
      <c r="M7" s="38"/>
      <c r="N7" s="38"/>
      <c r="O7" s="38"/>
      <c r="P7" s="40" t="s">
        <v>25</v>
      </c>
      <c r="Q7" s="40" t="s">
        <v>102</v>
      </c>
      <c r="R7" s="40"/>
      <c r="S7" s="40"/>
      <c r="T7" s="40"/>
      <c r="U7" s="40"/>
      <c r="V7" s="40"/>
      <c r="W7" s="40"/>
      <c r="X7" s="37" t="s">
        <v>26</v>
      </c>
      <c r="Y7" s="39" t="s">
        <v>27</v>
      </c>
      <c r="Z7" s="38" t="s">
        <v>28</v>
      </c>
      <c r="AA7" s="38" t="s">
        <v>101</v>
      </c>
      <c r="AB7" s="38"/>
      <c r="AC7" s="38"/>
      <c r="AD7" s="35" t="s">
        <v>30</v>
      </c>
      <c r="AE7" s="37" t="s">
        <v>31</v>
      </c>
      <c r="AF7" s="39" t="s">
        <v>32</v>
      </c>
      <c r="AG7" s="38" t="s">
        <v>33</v>
      </c>
      <c r="AH7" s="35" t="s">
        <v>34</v>
      </c>
      <c r="AI7" s="37" t="s">
        <v>35</v>
      </c>
    </row>
    <row r="8" spans="1:35" ht="75" x14ac:dyDescent="0.25">
      <c r="A8" s="44"/>
      <c r="B8" s="44"/>
      <c r="C8" s="37"/>
      <c r="D8" s="37"/>
      <c r="E8" s="37"/>
      <c r="F8" s="37"/>
      <c r="G8" s="39"/>
      <c r="H8" s="39"/>
      <c r="I8" s="39"/>
      <c r="J8" s="38"/>
      <c r="K8" s="11" t="s">
        <v>36</v>
      </c>
      <c r="L8" s="11" t="s">
        <v>37</v>
      </c>
      <c r="M8" s="11" t="s">
        <v>38</v>
      </c>
      <c r="N8" s="11" t="s">
        <v>39</v>
      </c>
      <c r="O8" s="11" t="s">
        <v>40</v>
      </c>
      <c r="P8" s="40"/>
      <c r="Q8" s="28" t="s">
        <v>41</v>
      </c>
      <c r="R8" s="28" t="s">
        <v>42</v>
      </c>
      <c r="S8" s="28" t="s">
        <v>43</v>
      </c>
      <c r="T8" s="28" t="s">
        <v>44</v>
      </c>
      <c r="U8" s="28" t="s">
        <v>45</v>
      </c>
      <c r="V8" s="28" t="s">
        <v>46</v>
      </c>
      <c r="W8" s="28" t="s">
        <v>47</v>
      </c>
      <c r="X8" s="37"/>
      <c r="Y8" s="39"/>
      <c r="Z8" s="38"/>
      <c r="AA8" s="11" t="s">
        <v>48</v>
      </c>
      <c r="AB8" s="11" t="s">
        <v>49</v>
      </c>
      <c r="AC8" s="11" t="s">
        <v>50</v>
      </c>
      <c r="AD8" s="35"/>
      <c r="AE8" s="37"/>
      <c r="AF8" s="39"/>
      <c r="AG8" s="38"/>
      <c r="AH8" s="35"/>
      <c r="AI8" s="37"/>
    </row>
    <row r="9" spans="1:35" s="27" customForma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27" customForma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27" customForma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s="27" customForma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s="27" customForma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s="27" customForma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s="27" customForma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s="27" customForma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s="27" customForma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s="27" customForma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s="27" customForma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s="27" customForma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s="27" customForma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s="27" customForma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s="27" customForma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s="27" customForma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s="27" customForma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s="27" customForma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s="27" customForma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s="27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s="27" customForma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s="27" customForma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s="27" customForma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s="27" customForma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s="27" customForma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s="27" customForma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s="27" customForma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s="27" customForma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s="27" customForma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s="27" customForma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s="27" customForma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s="27" customForma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s="27" customForma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s="27" customForma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s="27" customForma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27" customForma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s="27" customForma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s="27" customForma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s="27" customForma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s="27" customForma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s="27" customForma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s="27" customForma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s="27" customForma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s="27" customForma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s="27" customForma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s="27" customForma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s="27" customForma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s="27" customForma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s="27" customForma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s="27" customForma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s="27" customForma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s="27" customForma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s="27" customForma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s="27" customForma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s="27" customForma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s="27" customForma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s="27" customForma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s="27" customForma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s="27" customForma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s="27" customForma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s="27" customForma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s="27" customForma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s="27" customForma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s="27" customForma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s="27" customForma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s="27" customForma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s="27" customForma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s="27" customForma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s="27" customForma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s="27" customForma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s="27" customForma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s="27" customForma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s="27" customForma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s="27" customForma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s="27" customForma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s="27" customForma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s="27" customForma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s="27" customForma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27" customForma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s="27" customForma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s="27" customForma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s="27" customForma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s="27" customForma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s="27" customForma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s="27" customForma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s="27" customForma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s="27" customForma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s="27" customForma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s="27" customForma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s="27" customForma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s="27" customForma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s="27" customForma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s="27" customForma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s="27" customForma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s="27" customForma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s="27" customForma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s="27" customForma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s="27" customForma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s="27" customForma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s="27" customForma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s="27" customForma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s="27" customForma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s="27" customForma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s="27" customForma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s="27" customForma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s="27" customForma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s="27" customForma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s="27" customForma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s="27" customForma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s="27" customForma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s="27" customForma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s="27" customForma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s="27" customForma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s="27" customForma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:35" s="27" customForma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:35" s="27" customForma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:35" s="27" customForma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:35" s="27" customForma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:35" s="27" customForma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:35" s="27" customForma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:35" s="27" customForma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:35" s="27" customForma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:35" s="27" customForma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 s="27" customForma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:35" s="27" customForma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:35" s="27" customForma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s="27" customForma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s="27" customForma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s="27" customForma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:35" s="27" customForma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s="27" customForma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s="27" customForma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:35" s="27" customForma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:35" s="27" customForma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:35" s="27" customForma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35" s="27" customForma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:35" s="27" customForma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s="27" customForma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 s="27" customForma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 s="27" customForma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:35" s="27" customForma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:35" s="27" customForma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:35" s="27" customForma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:35" s="27" customForma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:35" s="27" customForma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:35" s="27" customForma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:35" s="27" customForma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:35" s="27" customForma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:35" s="27" customForma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:35" s="27" customForma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:35" s="27" customForma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:35" s="27" customForma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:35" s="27" customForma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:35" s="27" customForma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:35" s="27" customForma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:35" s="27" customForma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:35" s="27" customForma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:35" s="27" customForma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:35" s="27" customForma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:35" s="27" customForma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:35" s="27" customForma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:35" s="27" customForma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:35" s="27" customForma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:35" s="27" customForma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:35" s="27" customForma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:35" s="27" customForma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:35" s="27" customForma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:35" s="27" customForma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s="27" customForma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s="27" customForma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s="27" customForma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s="27" customForma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s="27" customForma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s="27" customForma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s="27" customForma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s="27" customForma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s="27" customForma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s="27" customForma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spans="1:35" s="27" customForma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spans="1:35" s="27" customForma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spans="1:35" s="27" customForma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spans="1:35" s="27" customForma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spans="1:35" s="27" customForma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s="27" customForma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:35" s="27" customForma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:35" s="27" customForma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s="27" customForma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s="27" customForma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:35" s="27" customForma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s="27" customForma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:35" s="27" customForma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s="27" customForma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:35" s="27" customForma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:35" s="27" customForma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:35" s="27" customForma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:35" s="27" customForma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:35" s="27" customForma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:35" s="27" customForma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5" s="27" customForma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:35" s="27" customForma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:35" s="27" customForma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:35" s="27" customForma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:35" s="27" customForma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:35" s="27" customForma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:35" s="27" customForma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:35" s="27" customForma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:35" s="27" customForma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:35" s="27" customForma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:35" s="27" customForma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:35" s="27" customForma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:35" s="27" customForma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:35" s="27" customForma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s="27" customForma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:35" s="27" customForma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:35" s="27" customForma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:35" s="27" customForma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s="27" customForma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s="27" customForma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s="27" customForma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s="27" customForma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s="27" customForma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s="27" customForma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s="27" customForma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s="27" customForma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s="27" customForma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s="27" customForma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s="27" customForma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s="27" customForma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s="27" customForma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s="27" customForma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s="27" customForma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s="27" customForma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:35" s="27" customForma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:35" s="27" customForma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:35" s="27" customForma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spans="1:35" s="27" customForma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spans="1:35" s="27" customForma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spans="1:35" s="27" customForma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spans="1:35" s="27" customForma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spans="1:35" s="27" customForma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:35" s="27" customForma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:35" s="27" customForma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s="27" customForma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:35" s="27" customForma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:35" s="27" customForma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:35" s="27" customForma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:35" s="27" customForma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:35" s="27" customForma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:35" s="27" customForma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s="27" customForma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:35" s="27" customForma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:35" s="27" customForma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:35" s="27" customForma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:35" s="27" customForma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:35" s="27" customForma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:35" s="27" customForma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:35" s="27" customForma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:35" s="27" customForma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:35" s="27" customForma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:35" s="27" customForma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:35" s="27" customForma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35" s="27" customForma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35" s="27" customForma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35" s="27" customForma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:35" s="27" customForma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:35" s="27" customForma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:35" s="27" customForma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:35" s="27" customForma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:35" s="27" customForma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:35" s="27" customForma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:35" s="27" customForma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s="27" customForma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:35" s="27" customForma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:35" s="27" customForma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:35" s="27" customForma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:35" s="27" customForma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:35" s="27" customForma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:35" s="27" customForma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:35" s="27" customForma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:35" s="27" customForma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:35" s="27" customForma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:35" s="27" customForma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:35" s="27" customForma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:35" s="27" customForma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:35" s="27" customForma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:35" s="27" customForma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:35" s="27" customForma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:35" s="27" customForma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:35" s="27" customForma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:35" s="27" customForma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:35" s="27" customForma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:35" s="27" customForma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:35" s="27" customForma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:35" s="27" customForma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:35" s="27" customForma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:35" s="27" customForma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:35" s="27" customForma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:35" s="27" customForma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:35" s="27" customForma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:35" s="27" customForma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spans="1:35" s="27" customForma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spans="1:35" s="27" customForma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spans="1:35" s="27" customForma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:35" s="27" customForma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:35" s="27" customForma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:35" s="27" customForma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:35" s="27" customForma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:35" s="27" customForma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:35" s="27" customForma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:35" s="27" customForma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spans="1:35" s="27" customForma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spans="1:35" s="27" customForma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spans="1:35" s="27" customForma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spans="1:35" s="27" customForma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spans="1:35" s="27" customForma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spans="1:35" s="27" customForma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spans="1:35" s="27" customForma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spans="1:35" s="27" customForma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spans="1:35" s="27" customForma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spans="1:35" s="27" customForma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spans="1:35" s="27" customForma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spans="1:35" s="27" customForma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spans="1:35" s="27" customForma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spans="1:35" s="27" customForma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spans="1:35" s="27" customForma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spans="1:35" s="27" customForma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spans="1:35" s="27" customForma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spans="1:35" s="27" customForma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spans="1:35" s="27" customForma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spans="1:35" s="27" customForma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spans="1:35" s="27" customForma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spans="1:35" s="27" customForma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spans="1:35" s="27" customForma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spans="1:35" s="27" customForma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spans="1:35" s="27" customForma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spans="1:35" s="27" customForma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spans="1:35" s="27" customForma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spans="1:35" s="27" customForma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spans="1:35" s="27" customForma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spans="1:35" s="27" customForma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spans="1:35" s="27" customForma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spans="1:35" s="27" customForma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spans="1:35" s="27" customForma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spans="1:35" s="27" customForma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spans="1:35" s="27" customForma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spans="1:35" s="27" customForma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spans="1:35" s="27" customForma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spans="1:35" s="27" customForma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spans="1:35" s="27" customForma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spans="1:35" s="27" customForma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spans="1:35" s="27" customForma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spans="1:35" s="27" customForma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spans="1:35" s="27" customForma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spans="1:35" s="27" customForma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spans="1:35" s="27" customForma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spans="1:35" s="27" customForma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spans="1:35" s="27" customForma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spans="1:35" s="27" customForma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spans="1:35" s="27" customForma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spans="1:35" s="27" customForma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spans="1:35" s="27" customForma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spans="1:35" s="27" customForma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spans="1:35" s="27" customForma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spans="1:35" s="27" customForma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spans="1:35" s="27" customForma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spans="1:35" s="27" customForma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spans="1:35" s="27" customForma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spans="1:35" s="27" customForma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spans="1:35" s="27" customForma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spans="1:35" s="27" customForma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spans="1:35" s="27" customForma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spans="1:35" s="27" customForma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spans="1:35" s="27" customForma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spans="1:35" s="27" customForma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spans="1:35" s="27" customForma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spans="1:35" s="27" customForma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spans="1:35" s="27" customForma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spans="1:35" s="27" customForma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spans="1:35" s="27" customForma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spans="1:35" s="27" customForma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spans="1:35" s="27" customForma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spans="1:35" s="27" customForma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spans="1:35" s="27" customForma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spans="1:35" s="27" customForma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spans="1:35" s="27" customForma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spans="1:35" s="27" customForma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spans="1:35" s="27" customForma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spans="1:35" s="27" customForma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spans="1:35" s="27" customForma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spans="1:35" s="27" customForma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spans="1:35" s="27" customForma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spans="1:35" s="27" customForma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spans="1:35" s="27" customForma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spans="1:35" s="27" customForma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spans="1:35" s="27" customForma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spans="1:35" s="27" customForma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spans="1:35" s="27" customForma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spans="1:35" s="27" customForma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spans="1:35" s="27" customForma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spans="1:35" s="27" customForma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spans="1:35" s="27" customForma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spans="1:35" s="27" customForma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spans="1:35" s="27" customForma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spans="1:35" s="27" customForma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spans="1:35" s="27" customForma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spans="1:35" s="27" customForma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spans="1:35" s="27" customForma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spans="1:35" s="27" customForma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spans="1:35" s="27" customForma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spans="1:35" s="27" customForma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spans="1:35" s="27" customForma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spans="1:35" s="27" customForma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spans="1:35" s="27" customForma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spans="1:35" s="27" customForma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spans="1:35" s="27" customForma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spans="1:35" s="27" customForma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spans="1:35" s="27" customForma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27" customForma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spans="1:35" s="27" customForma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spans="1:35" s="27" customForma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spans="1:35" s="27" customForma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spans="1:35" s="27" customForma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spans="1:35" s="27" customForma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spans="1:35" s="27" customForma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spans="1:35" s="27" customForma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spans="1:35" s="27" customForma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spans="1:35" s="27" customForma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spans="1:35" s="27" customForma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spans="1:35" s="27" customForma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spans="1:35" s="27" customForma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spans="1:35" s="27" customForma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spans="1:35" s="27" customForma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spans="1:35" s="27" customForma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spans="1:35" s="27" customForma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spans="1:35" s="27" customForma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spans="1:35" s="27" customForma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spans="1:35" s="27" customForma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spans="1:35" s="27" customForma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spans="1:35" s="27" customForma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spans="1:35" s="27" customForma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spans="1:35" s="27" customForma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spans="1:35" s="27" customForma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spans="1:35" s="27" customForma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spans="1:35" s="27" customForma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spans="1:35" s="27" customForma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spans="1:35" s="27" customForma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spans="1:35" s="27" customForma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spans="1:35" s="27" customForma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spans="1:35" s="27" customForma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spans="1:35" s="27" customForma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spans="1:35" s="27" customForma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spans="1:35" s="27" customForma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spans="1:35" s="27" customForma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spans="1:35" s="27" customForma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spans="1:35" s="27" customForma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spans="1:35" s="27" customForma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spans="1:35" s="27" customForma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spans="1:35" s="27" customForma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spans="1:35" s="27" customForma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spans="1:35" s="27" customForma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spans="1:35" s="27" customForma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spans="1:35" s="27" customForma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spans="1:35" s="27" customForma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spans="1:35" s="27" customForma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spans="1:35" s="27" customForma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spans="1:35" s="27" customForma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spans="1:35" s="27" customForma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spans="1:35" s="27" customForma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spans="1:35" s="27" customForma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spans="1:35" s="27" customForma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spans="1:35" s="27" customForma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spans="1:35" s="27" customForma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spans="1:35" s="27" customForma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spans="1:35" s="27" customForma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spans="1:35" s="27" customForma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spans="1:35" s="27" customForma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spans="1:35" s="27" customForma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spans="1:35" s="27" customForma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27" customForma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spans="1:35" s="27" customForma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spans="1:35" s="27" customForma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spans="1:35" s="27" customForma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spans="1:35" s="27" customForma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spans="1:35" s="27" customForma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spans="1:35" s="27" customForma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spans="1:35" s="27" customForma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spans="1:35" s="27" customForma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spans="1:35" s="27" customForma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spans="1:35" s="27" customForma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spans="1:35" s="27" customForma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spans="1:35" s="27" customForma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spans="1:35" s="27" customForma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spans="1:35" s="27" customForma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spans="1:35" s="27" customForma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spans="1:35" s="27" customForma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spans="1:35" s="27" customForma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spans="1:35" s="27" customForma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spans="1:35" s="27" customForma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spans="1:35" s="27" customForma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spans="1:35" s="27" customForma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27" customForma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spans="1:35" s="27" customForma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spans="1:35" s="27" customForma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spans="1:35" s="27" customForma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spans="1:35" s="27" customForma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spans="1:35" s="27" customForma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spans="1:35" s="27" customForma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spans="1:35" s="27" customForma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spans="1:35" s="27" customForma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spans="1:35" s="27" customForma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spans="1:35" s="27" customForma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spans="1:35" s="27" customForma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spans="1:35" s="27" customForma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spans="1:35" s="27" customForma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spans="1:35" s="27" customForma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spans="1:35" s="27" customForma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spans="1:35" s="27" customForma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spans="1:35" s="27" customForma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spans="1:35" s="27" customForma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spans="1:35" s="27" customForma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spans="1:35" s="27" customForma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spans="1:35" s="27" customForma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spans="1:35" s="27" customForma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spans="1:35" s="27" customForma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spans="1:35" s="27" customForma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spans="1:35" s="27" customForma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spans="1:35" s="27" customForma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spans="1:35" s="27" customForma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spans="1:35" s="27" customForma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spans="1:35" s="27" customForma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spans="1:35" s="27" customForma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spans="1:35" s="27" customForma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spans="1:35" s="27" customForma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spans="1:35" s="27" customForma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spans="1:35" s="27" customForma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spans="1:35" s="27" customForma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spans="1:35" s="27" customForma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spans="1:35" s="27" customForma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spans="1:35" s="27" customForma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spans="1:35" s="27" customForma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spans="1:35" s="27" customForma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spans="1:35" s="27" customForma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spans="1:35" s="27" customForma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spans="1:35" s="27" customForma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spans="1:35" s="27" customForma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spans="1:35" s="27" customForma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spans="1:35" s="27" customForma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spans="1:35" s="27" customForma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spans="1:35" s="27" customForma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spans="1:35" s="27" customForma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spans="1:35" s="27" customForma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spans="1:35" s="27" customForma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spans="1:35" s="27" customForma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spans="1:35" s="27" customForma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spans="1:35" s="27" customForma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spans="1:35" s="27" customForma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spans="1:35" s="27" customForma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spans="1:35" s="27" customForma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spans="1:35" s="27" customForma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spans="1:35" s="27" customForma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spans="1:35" s="27" customForma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spans="1:35" s="27" customForma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spans="1:35" s="27" customForma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spans="1:35" s="27" customForma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spans="1:35" s="27" customForma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spans="1:35" s="27" customForma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spans="1:35" s="27" customForma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spans="1:35" s="27" customForma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spans="1:35" s="27" customForma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spans="1:35" s="27" customForma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spans="1:35" s="27" customForma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spans="1:35" s="27" customForma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spans="1:35" s="27" customForma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spans="1:35" s="27" customForma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spans="1:35" s="27" customForma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spans="1:35" s="27" customForma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spans="1:35" s="27" customForma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spans="1:35" s="27" customForma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spans="1:35" s="27" customForma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spans="1:35" s="27" customForma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spans="1:35" s="27" customForma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spans="1:35" s="27" customForma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spans="1:35" s="27" customForma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spans="1:35" s="27" customForma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spans="1:35" s="27" customForma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spans="1:35" s="27" customForma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spans="1:35" s="27" customForma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spans="1:35" s="27" customForma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spans="1:35" s="27" customForma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spans="1:35" s="27" customForma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spans="1:35" s="27" customForma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spans="1:35" s="27" customForma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spans="1:35" s="27" customForma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spans="1:35" s="27" customForma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spans="1:35" s="27" customForma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spans="1:35" s="27" customForma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spans="1:35" s="27" customForma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spans="1:35" s="27" customForma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spans="1:35" s="27" customForma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spans="1:35" s="27" customForma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spans="1:35" s="27" customForma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spans="1:35" s="27" customForma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spans="1:35" s="27" customForma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spans="1:35" s="27" customForma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spans="1:35" s="27" customForma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spans="1:35" s="27" customForma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spans="1:35" s="27" customForma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spans="1:35" s="27" customForma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spans="1:35" s="27" customForma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spans="1:35" s="27" customForma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spans="1:35" s="27" customForma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spans="1:35" s="27" customForma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spans="1:35" s="27" customForma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spans="1:35" s="27" customForma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spans="1:35" s="27" customForma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spans="1:35" s="27" customForma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spans="1:35" s="27" customForma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spans="1:35" s="27" customForma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spans="1:35" s="27" customForma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spans="1:35" s="27" customForma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spans="1:35" s="27" customForma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spans="1:35" s="27" customForma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spans="1:35" s="27" customForma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spans="1:35" s="27" customForma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spans="1:35" s="27" customForma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spans="1:35" s="27" customForma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spans="1:35" s="27" customForma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spans="1:35" s="27" customForma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spans="1:35" s="27" customForma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spans="1:35" s="27" customForma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spans="1:35" s="27" customForma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spans="1:35" s="27" customForma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spans="1:35" s="27" customForma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spans="1:35" s="27" customForma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spans="1:35" s="27" customForma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spans="1:35" s="27" customForma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spans="1:35" s="27" customForma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spans="1:35" s="27" customForma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spans="1:35" s="27" customForma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spans="1:35" s="27" customForma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spans="1:35" s="27" customForma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spans="1:35" s="27" customForma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spans="1:35" s="27" customForma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spans="1:35" s="27" customForma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spans="1:35" s="27" customForma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spans="1:35" s="27" customForma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spans="1:35" s="27" customForma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spans="1:35" s="27" customForma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spans="1:35" s="27" customForma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spans="1:35" s="27" customForma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spans="1:35" s="27" customForma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spans="1:35" s="27" customForma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spans="1:35" s="27" customForma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spans="1:35" s="27" customForma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spans="1:35" s="27" customForma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spans="1:35" s="27" customForma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spans="1:35" s="27" customForma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spans="1:35" s="27" customForma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spans="1:35" s="27" customForma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spans="1:35" s="27" customForma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spans="1:35" s="27" customForma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spans="1:35" s="27" customForma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spans="1:35" s="27" customForma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spans="1:35" s="27" customForma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spans="1:35" s="27" customForma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spans="1:35" s="27" customForma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spans="1:35" s="27" customForma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spans="1:35" s="27" customForma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spans="1:35" s="27" customForma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spans="1:35" s="27" customForma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spans="1:35" s="27" customForma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spans="1:35" s="27" customForma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spans="1:35" s="27" customForma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spans="1:35" s="27" customForma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spans="1:35" s="27" customForma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spans="1:35" s="27" customForma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spans="1:35" s="27" customForma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spans="1:35" s="27" customForma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spans="1:35" s="27" customForma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spans="1:35" s="27" customForma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spans="1:35" s="27" customForma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spans="1:35" s="27" customForma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spans="1:35" s="27" customForma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spans="1:35" s="27" customForma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spans="1:35" s="27" customForma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spans="1:35" s="27" customForma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spans="1:35" s="27" customForma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spans="1:35" s="27" customForma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spans="1:35" s="27" customForma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spans="1:35" s="27" customForma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spans="1:35" s="27" customForma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spans="1:35" s="27" customForma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spans="1:35" s="27" customForma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spans="1:35" s="27" customForma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spans="1:35" s="27" customForma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spans="1:35" s="27" customForma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spans="1:35" s="27" customForma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spans="1:35" s="27" customForma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spans="1:35" s="27" customForma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spans="1:35" s="27" customForma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spans="1:35" s="27" customForma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spans="1:35" s="27" customForma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spans="1:35" s="27" customForma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spans="1:35" s="27" customForma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spans="1:35" s="27" customForma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spans="1:35" s="27" customForma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spans="1:35" s="27" customForma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spans="1:35" s="27" customForma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spans="1:35" s="27" customForma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spans="1:35" s="27" customForma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spans="1:35" s="27" customForma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spans="1:35" s="27" customForma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spans="1:35" s="27" customForma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spans="1:35" s="27" customForma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spans="1:35" s="27" customForma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spans="1:35" s="27" customForma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spans="1:35" s="27" customForma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spans="1:35" s="27" customForma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spans="1:35" s="27" customForma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spans="1:35" s="27" customForma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spans="1:35" s="27" customForma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spans="1:35" s="27" customForma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spans="1:35" s="27" customForma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spans="1:35" s="27" customForma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spans="1:35" s="27" customForma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spans="1:35" s="27" customForma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spans="1:35" s="27" customForma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spans="1:35" s="27" customForma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spans="1:35" s="27" customForma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spans="1:35" s="27" customForma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spans="1:35" s="27" customForma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spans="1:35" s="27" customForma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spans="1:35" s="27" customForma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spans="1:35" s="27" customForma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spans="1:35" s="27" customForma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spans="1:35" s="27" customForma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spans="1:35" s="27" customForma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spans="1:35" s="27" customForma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spans="1:35" s="27" customForma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spans="1:35" s="27" customForma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spans="1:35" s="27" customForma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spans="1:35" s="27" customForma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spans="1:35" s="27" customForma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spans="1:35" s="27" customForma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spans="1:35" s="27" customForma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spans="1:35" s="27" customForma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spans="1:35" s="27" customForma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spans="1:35" s="27" customForma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spans="1:35" s="27" customForma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spans="1:35" s="27" customForma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spans="1:35" s="27" customForma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spans="1:35" s="27" customForma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spans="1:35" s="27" customForma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spans="1:35" s="27" customForma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spans="1:35" s="27" customForma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spans="1:35" s="27" customForma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spans="1:35" s="27" customForma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spans="1:35" s="27" customForma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spans="1:35" s="27" customForma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spans="1:35" s="27" customForma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spans="1:35" s="27" customForma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spans="1:35" s="27" customForma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spans="1:35" s="27" customForma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spans="1:35" s="27" customForma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spans="1:35" s="27" customForma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spans="1:35" s="27" customForma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spans="1:35" s="27" customForma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spans="1:35" s="27" customForma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spans="1:35" s="27" customForma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spans="1:35" s="27" customForma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spans="1:35" s="27" customForma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spans="1:35" s="27" customForma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spans="1:35" s="27" customForma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spans="1:35" s="27" customForma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spans="1:35" s="27" customForma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spans="1:35" s="27" customForma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spans="1:35" s="27" customForma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spans="1:35" s="27" customForma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spans="1:35" s="27" customForma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spans="1:35" s="27" customForma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spans="1:35" s="27" customForma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spans="1:35" s="27" customForma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spans="1:35" s="27" customForma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spans="1:35" s="27" customForma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spans="1:35" s="27" customForma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spans="1:35" s="27" customForma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spans="1:35" s="27" customForma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spans="1:35" s="27" customForma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spans="1:35" s="27" customForma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spans="1:35" s="27" customForma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spans="1:35" s="27" customForma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spans="1:35" s="27" customForma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spans="1:35" s="27" customForma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spans="1:35" s="27" customForma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spans="1:35" s="27" customForma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spans="1:35" s="27" customForma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spans="1:35" s="27" customForma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spans="1:35" s="27" customForma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spans="1:35" s="27" customForma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spans="1:35" s="27" customForma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spans="1:35" s="27" customForma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spans="1:35" s="27" customForma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spans="1:35" s="27" customForma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spans="1:35" s="27" customForma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spans="1:35" s="27" customForma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spans="1:35" s="27" customForma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spans="1:35" s="27" customForma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spans="1:35" s="27" customForma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spans="1:35" s="27" customForma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spans="1:35" s="27" customForma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spans="1:35" s="27" customForma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spans="1:35" s="27" customForma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spans="1:35" s="27" customForma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spans="1:35" s="27" customForma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spans="1:35" s="27" customForma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spans="1:35" s="27" customForma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spans="1:35" s="27" customForma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spans="1:35" s="27" customForma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spans="1:35" s="27" customForma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spans="1:35" s="27" customForma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spans="1:35" s="27" customForma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spans="1:35" s="27" customForma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spans="1:35" s="27" customForma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spans="1:35" s="27" customForma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spans="1:35" s="27" customForma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spans="1:35" s="27" customForma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spans="1:35" s="27" customForma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spans="1:35" s="27" customForma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spans="1:35" s="27" customForma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spans="1:35" s="27" customForma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spans="1:35" s="27" customForma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spans="1:35" s="27" customForma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spans="1:35" s="27" customForma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spans="1:35" s="27" customForma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spans="1:35" s="27" customForma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spans="1:35" s="27" customForma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spans="1:35" s="27" customForma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spans="1:35" s="27" customForma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spans="1:35" s="27" customForma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spans="1:35" s="27" customForma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spans="1:35" s="27" customForma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spans="1:35" s="27" customForma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spans="1:35" s="27" customForma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spans="1:35" s="27" customForma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spans="1:35" s="27" customForma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spans="1:35" s="27" customForma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spans="1:35" s="27" customForma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spans="1:35" s="27" customForma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spans="1:35" s="27" customForma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spans="1:35" s="27" customForma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spans="1:35" s="27" customForma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spans="1:35" s="27" customForma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spans="1:35" s="27" customForma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spans="1:35" s="27" customForma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spans="1:35" s="27" customForma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spans="1:35" s="27" customForma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spans="1:35" s="27" customForma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spans="1:35" s="27" customForma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spans="1:35" s="27" customForma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spans="1:35" s="27" customForma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spans="1:35" s="27" customForma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spans="1:35" s="27" customForma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spans="1:35" s="27" customForma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spans="1:35" s="27" customForma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spans="1:35" s="27" customForma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spans="1:35" s="27" customForma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spans="1:35" s="27" customForma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spans="1:35" s="27" customForma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spans="1:35" s="27" customForma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spans="1:35" s="27" customForma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spans="1:35" s="27" customForma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spans="1:35" s="27" customForma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spans="1:35" s="27" customForma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spans="1:35" s="27" customForma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spans="1:35" s="27" customForma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spans="1:35" s="27" customForma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spans="1:35" s="27" customForma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spans="1:35" s="27" customForma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spans="1:35" s="27" customForma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spans="1:35" s="27" customForma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spans="1:35" s="27" customForma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spans="1:35" s="27" customForma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spans="1:35" s="27" customForma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spans="1:35" s="27" customForma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spans="1:35" s="27" customForma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spans="1:35" s="27" customForma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spans="1:35" s="27" customForma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spans="1:35" s="27" customForma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spans="1:35" s="27" customForma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spans="1:35" s="27" customForma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spans="1:35" s="27" customForma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spans="1:35" s="27" customForma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spans="1:35" s="27" customForma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spans="1:35" s="27" customForma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spans="1:35" s="27" customForma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spans="1:35" s="27" customForma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spans="1:35" s="27" customForma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spans="1:35" s="27" customForma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spans="1:35" s="27" customForma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spans="1:35" s="27" customForma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spans="1:35" s="27" customForma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spans="1:35" s="27" customForma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spans="1:35" s="27" customForma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spans="1:35" s="27" customForma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spans="1:35" s="27" customForma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spans="1:35" s="27" customForma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spans="1:35" s="27" customForma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spans="1:35" s="27" customForma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spans="1:35" s="27" customForma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spans="1:35" s="27" customForma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spans="1:35" s="27" customForma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spans="1:35" s="27" customForma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spans="1:35" s="27" customForma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spans="1:35" s="27" customForma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spans="1:35" s="27" customForma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spans="1:35" s="27" customForma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spans="1:35" s="27" customForma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spans="1:35" s="27" customForma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spans="1:35" s="27" customForma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spans="1:35" s="27" customForma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spans="1:35" s="27" customForma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spans="1:35" s="27" customForma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spans="1:35" s="27" customForma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spans="1:35" s="27" customForma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spans="1:35" s="27" customForma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spans="1:35" s="27" customForma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spans="1:35" s="27" customForma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spans="1:35" s="27" customForma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spans="1:35" s="27" customForma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spans="1:35" s="27" customForma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spans="1:35" s="27" customForma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spans="1:35" s="27" customForma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spans="1:35" s="27" customForma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spans="1:35" s="27" customForma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spans="1:35" s="27" customForma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spans="1:35" s="27" customForma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spans="1:35" s="27" customForma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spans="1:35" s="27" customForma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spans="1:35" s="27" customForma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  <row r="948" spans="1:35" s="27" customForma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</row>
    <row r="949" spans="1:35" s="27" customForma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</row>
    <row r="950" spans="1:35" s="27" customForma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</row>
    <row r="951" spans="1:35" s="27" customForma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</row>
    <row r="952" spans="1:35" s="27" customForma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</row>
    <row r="953" spans="1:35" s="27" customForma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</row>
    <row r="954" spans="1:35" s="27" customForma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</row>
    <row r="955" spans="1:35" s="27" customForma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</row>
    <row r="956" spans="1:35" s="27" customForma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</row>
    <row r="957" spans="1:35" s="27" customForma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</row>
    <row r="958" spans="1:35" s="27" customForma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</row>
    <row r="959" spans="1:35" s="27" customForma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</row>
    <row r="960" spans="1:35" s="27" customForma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</row>
    <row r="961" spans="1:35" s="27" customForma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</row>
    <row r="962" spans="1:35" s="27" customForma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</row>
    <row r="963" spans="1:35" s="27" customForma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</row>
    <row r="964" spans="1:35" s="27" customForma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</row>
    <row r="965" spans="1:35" s="27" customForma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</row>
    <row r="966" spans="1:35" s="27" customForma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</row>
    <row r="967" spans="1:35" s="27" customForma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</row>
    <row r="968" spans="1:35" s="27" customForma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</row>
    <row r="969" spans="1:35" s="27" customForma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</row>
    <row r="970" spans="1:35" s="27" customForma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</row>
    <row r="971" spans="1:35" s="27" customForma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</row>
    <row r="972" spans="1:35" s="27" customForma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</row>
    <row r="973" spans="1:35" s="27" customForma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</row>
    <row r="974" spans="1:35" s="27" customForma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</row>
    <row r="975" spans="1:35" s="27" customForma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</row>
    <row r="976" spans="1:35" s="27" customForma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</row>
    <row r="977" spans="1:35" s="27" customForma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</row>
    <row r="978" spans="1:35" s="27" customForma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</row>
    <row r="979" spans="1:35" s="27" customForma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</row>
    <row r="980" spans="1:35" s="27" customForma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</row>
    <row r="981" spans="1:35" s="27" customForma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</row>
    <row r="982" spans="1:35" s="27" customForma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</row>
    <row r="983" spans="1:35" s="27" customForma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</row>
    <row r="984" spans="1:35" s="27" customForma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</row>
    <row r="985" spans="1:35" s="27" customForma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</row>
    <row r="986" spans="1:35" s="27" customForma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</row>
    <row r="987" spans="1:35" s="27" customForma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</row>
    <row r="988" spans="1:35" s="27" customForma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</row>
    <row r="989" spans="1:35" s="27" customForma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</row>
    <row r="990" spans="1:35" s="27" customForma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</row>
    <row r="991" spans="1:35" s="27" customForma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</row>
    <row r="992" spans="1:35" s="27" customForma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</row>
    <row r="993" spans="1:35" s="27" customForma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</row>
    <row r="994" spans="1:35" s="27" customForma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</row>
    <row r="995" spans="1:35" s="27" customForma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</row>
    <row r="996" spans="1:35" s="27" customForma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</row>
    <row r="997" spans="1:35" s="27" customForma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</row>
    <row r="998" spans="1:35" s="27" customForma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</row>
    <row r="999" spans="1:35" s="27" customForma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</row>
    <row r="1000" spans="1:35" s="27" customFormat="1" x14ac:dyDescent="0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</row>
  </sheetData>
  <sheetProtection algorithmName="SHA-512" hashValue="Zic6KXk+9WwWN0a9Qm+tJALlAYtJFZvtUyb9RfEHUJbfyHdR4wOtk7ffbNOztHSeh5+POGPnKbbFTvlnv/I+Zg==" saltValue="6gHrd0CKWeeIndk586a2wg==" spinCount="100000" sheet="1" objects="1" scenarios="1" selectLockedCells="1"/>
  <mergeCells count="29">
    <mergeCell ref="A2:B3"/>
    <mergeCell ref="X7:X8"/>
    <mergeCell ref="C6:F6"/>
    <mergeCell ref="G6:I6"/>
    <mergeCell ref="C7:C8"/>
    <mergeCell ref="D7:D8"/>
    <mergeCell ref="E7:E8"/>
    <mergeCell ref="F7:F8"/>
    <mergeCell ref="G7:G8"/>
    <mergeCell ref="H7:H8"/>
    <mergeCell ref="I7:I8"/>
    <mergeCell ref="J7:J8"/>
    <mergeCell ref="K7:O7"/>
    <mergeCell ref="J6:O6"/>
    <mergeCell ref="A6:A8"/>
    <mergeCell ref="B6:B8"/>
    <mergeCell ref="Z6:AC6"/>
    <mergeCell ref="AD7:AD8"/>
    <mergeCell ref="P6:W6"/>
    <mergeCell ref="AI7:AI8"/>
    <mergeCell ref="AH7:AH8"/>
    <mergeCell ref="AG7:AG8"/>
    <mergeCell ref="AF7:AF8"/>
    <mergeCell ref="P7:P8"/>
    <mergeCell ref="Q7:W7"/>
    <mergeCell ref="Y7:Y8"/>
    <mergeCell ref="AE7:AE8"/>
    <mergeCell ref="Z7:Z8"/>
    <mergeCell ref="AA7:AC7"/>
  </mergeCells>
  <dataValidations count="1">
    <dataValidation type="list" allowBlank="1" showInputMessage="1" showErrorMessage="1" sqref="F1001:F104857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'Liste déroulante simple'!$B$5:$B$7</xm:f>
          </x14:formula1>
          <xm:sqref>C9:C1000</xm:sqref>
        </x14:dataValidation>
        <x14:dataValidation type="list" allowBlank="1" showInputMessage="1" showErrorMessage="1">
          <x14:formula1>
            <xm:f>'Liste déroulante simple'!$C$5:$C$10</xm:f>
          </x14:formula1>
          <xm:sqref>D9:D1000</xm:sqref>
        </x14:dataValidation>
        <x14:dataValidation type="list" allowBlank="1" showInputMessage="1" showErrorMessage="1">
          <x14:formula1>
            <xm:f>'Liste déroulante simple'!$I$5:$I$6</xm:f>
          </x14:formula1>
          <xm:sqref>J9:J1000</xm:sqref>
        </x14:dataValidation>
        <x14:dataValidation type="list" allowBlank="1" showInputMessage="1" showErrorMessage="1">
          <x14:formula1>
            <xm:f>'Liste déroulante simple'!$M$5:$M$7</xm:f>
          </x14:formula1>
          <xm:sqref>Y9:Y1000</xm:sqref>
        </x14:dataValidation>
        <x14:dataValidation type="list" allowBlank="1" showInputMessage="1" showErrorMessage="1">
          <x14:formula1>
            <xm:f>'Liste déroulante simple'!$Q$5:$Q$7</xm:f>
          </x14:formula1>
          <xm:sqref>AE9:AE1000</xm:sqref>
        </x14:dataValidation>
        <x14:dataValidation type="list" allowBlank="1" showInputMessage="1" showErrorMessage="1">
          <x14:formula1>
            <xm:f>'Liste déroulante simple'!$R$5:$R$7</xm:f>
          </x14:formula1>
          <xm:sqref>AF9:AF1000</xm:sqref>
        </x14:dataValidation>
        <x14:dataValidation type="list" allowBlank="1" showInputMessage="1" showErrorMessage="1">
          <x14:formula1>
            <xm:f>'Liste déroulante simple'!$S$5:$S$7</xm:f>
          </x14:formula1>
          <xm:sqref>AG9:AG1000</xm:sqref>
        </x14:dataValidation>
        <x14:dataValidation type="list" allowBlank="1" showInputMessage="1" showErrorMessage="1">
          <x14:formula1>
            <xm:f>'Liste déroulante simple'!$T$5:$T$7</xm:f>
          </x14:formula1>
          <xm:sqref>AH9:AH1000</xm:sqref>
        </x14:dataValidation>
        <x14:dataValidation type="list" allowBlank="1" showInputMessage="1" showErrorMessage="1">
          <x14:formula1>
            <xm:f>'Liste déroulante simple'!$U$5:$U$6</xm:f>
          </x14:formula1>
          <xm:sqref>AI9:AI1000</xm:sqref>
        </x14:dataValidation>
        <x14:dataValidation type="list" allowBlank="1" showInputMessage="1" showErrorMessage="1">
          <x14:formula1>
            <xm:f>'Liste déroulante simple'!$F$5:$F$8</xm:f>
          </x14:formula1>
          <xm:sqref>G9:G1000</xm:sqref>
        </x14:dataValidation>
        <x14:dataValidation type="list" allowBlank="1" showInputMessage="1" showErrorMessage="1">
          <x14:formula1>
            <xm:f>'Liste déroulante simple'!$G$5:$G$7</xm:f>
          </x14:formula1>
          <xm:sqref>I12:I17 I952:I957 I552:I557 I602:I607 I652:I657 I702:I707 I442:I447 I492:I497 I542:I547 I592:I597 I462:I467 I512:I517 I562:I567 I612:I617 I662:I667 I712:I717 I762:I767 I812:I817 I862:I867 I912:I917 I962:I967 I642:I647 I692:I697 I742:I747 I792:I797 I842:I847 I892:I897 I942:I947 I422:I427 I472:I477 I522:I527 I572:I577 I622:I627 I672:I677 I722:I727 I772:I777 I822:I827 I872:I877 I922:I927 I972:I977 I992:I997 I752:I757 I802:I807 I852:I857 I902:I907 I33:I37 H9:H1000 I432:I437 I482:I487 I532:I537 I582:I587 I632:I637 I682:I687 I732:I737 I782:I787 I832:I837 I882:I887 I932:I937 I982:I987 I42:I47 I452:I457 I502:I507</xm:sqref>
        </x14:dataValidation>
        <x14:dataValidation type="list" allowBlank="1" showInputMessage="1" showErrorMessage="1">
          <x14:formula1>
            <xm:f>'Liste déroulante simple'!$H$5:$H$8</xm:f>
          </x14:formula1>
          <xm:sqref>I9:I11 I48:I421 I998:I1000 I948:I951 I848:I851 I38:I41 I898:I901 I18:I32 I448:I451 I498:I501 I548:I551 I598:I601 I438:I441 I458:I461 I508:I511 I558:I561 I608:I611 I658:I661 I708:I711 I758:I761 I808:I811 I858:I861 I908:I911 I958:I961 I488:I491 I538:I541 I588:I591 I638:I641 I688:I691 I738:I741 I788:I791 I838:I841 I468:I471 I518:I521 I568:I571 I618:I621 I668:I671 I718:I721 I768:I771 I818:I821 I868:I871 I918:I921 I968:I971 I888:I891 I938:I941 I988:I991 I648:I651 I698:I701 I748:I751 I798:I801 I428:I431 I478:I481 I528:I531 I578:I581 I628:I631 I678:I681 I728:I731 I778:I781 I828:I831 I878:I881 I928:I931 I978:I981</xm:sqref>
        </x14:dataValidation>
        <x14:dataValidation type="list" allowBlank="1" showInputMessage="1" showErrorMessage="1">
          <x14:formula1>
            <xm:f>'Liste déroulante simple'!$J$5:$J$6</xm:f>
          </x14:formula1>
          <xm:sqref>Q9:W1000 K9:O1000</xm:sqref>
        </x14:dataValidation>
        <x14:dataValidation type="list" allowBlank="1" showInputMessage="1" showErrorMessage="1">
          <x14:formula1>
            <xm:f>'Liste déroulante simple'!$L$5:$L$8</xm:f>
          </x14:formula1>
          <xm:sqref>X9:X1000</xm:sqref>
        </x14:dataValidation>
        <x14:dataValidation type="list" allowBlank="1" showInputMessage="1" showErrorMessage="1">
          <x14:formula1>
            <xm:f>'Liste déroulante simple'!$N$5:$N$6</xm:f>
          </x14:formula1>
          <xm:sqref>Z9:Z1000</xm:sqref>
        </x14:dataValidation>
        <x14:dataValidation type="list" allowBlank="1" showInputMessage="1" showErrorMessage="1">
          <x14:formula1>
            <xm:f>'Liste déroulante simple'!$O$5:$O$6</xm:f>
          </x14:formula1>
          <xm:sqref>AA9:AC1000</xm:sqref>
        </x14:dataValidation>
        <x14:dataValidation type="list" allowBlank="1" showInputMessage="1" showErrorMessage="1">
          <x14:formula1>
            <xm:f>'Liste déroulante simple'!$P$5:$P$8</xm:f>
          </x14:formula1>
          <xm:sqref>AD9:AD1000</xm:sqref>
        </x14:dataValidation>
        <x14:dataValidation type="list" allowBlank="1" showInputMessage="1" showErrorMessage="1">
          <x14:formula1>
            <xm:f>'Liste déroulante simple'!$D$5:$D$7</xm:f>
          </x14:formula1>
          <xm:sqref>E9:E1000</xm:sqref>
        </x14:dataValidation>
        <x14:dataValidation type="list" allowBlank="1" showInputMessage="1" showErrorMessage="1">
          <x14:formula1>
            <xm:f>'Liste déroulante simple'!$K$5:$K$7</xm:f>
          </x14:formula1>
          <xm:sqref>P9:P1000</xm:sqref>
        </x14:dataValidation>
        <x14:dataValidation type="list" allowBlank="1" showInputMessage="1" showErrorMessage="1">
          <x14:formula1>
            <xm:f>'Liste déroulante simple'!$E$5:$E$10</xm:f>
          </x14:formula1>
          <xm:sqref>F9:F1000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selection activeCell="B78" sqref="B78"/>
    </sheetView>
  </sheetViews>
  <sheetFormatPr baseColWidth="10" defaultRowHeight="15" x14ac:dyDescent="0.25"/>
  <cols>
    <col min="1" max="1" width="20.7109375" style="12" bestFit="1" customWidth="1"/>
    <col min="2" max="7" width="11.42578125" style="12"/>
    <col min="8" max="8" width="21" style="12" customWidth="1"/>
    <col min="9" max="9" width="23.85546875" style="12" bestFit="1" customWidth="1"/>
    <col min="10" max="10" width="26.42578125" style="12" bestFit="1" customWidth="1"/>
    <col min="11" max="11" width="43.42578125" style="12" bestFit="1" customWidth="1"/>
    <col min="12" max="12" width="6" style="12" customWidth="1"/>
    <col min="13" max="13" width="16.7109375" style="12" bestFit="1" customWidth="1"/>
    <col min="14" max="14" width="14.28515625" style="12" bestFit="1" customWidth="1"/>
    <col min="15" max="15" width="13.7109375" style="12" bestFit="1" customWidth="1"/>
    <col min="16" max="16" width="18.7109375" style="12" bestFit="1" customWidth="1"/>
    <col min="17" max="17" width="35.7109375" style="12" bestFit="1" customWidth="1"/>
    <col min="18" max="18" width="12.5703125" style="12" bestFit="1" customWidth="1"/>
    <col min="19" max="16384" width="11.42578125" style="12"/>
  </cols>
  <sheetData>
    <row r="1" spans="1:6" x14ac:dyDescent="0.25">
      <c r="E1" s="12" t="s">
        <v>94</v>
      </c>
      <c r="F1" s="12">
        <f>COUNTA('Base de données'!E9:E1000)</f>
        <v>0</v>
      </c>
    </row>
    <row r="2" spans="1:6" x14ac:dyDescent="0.25">
      <c r="A2" s="12" t="s">
        <v>95</v>
      </c>
    </row>
    <row r="3" spans="1:6" x14ac:dyDescent="0.25">
      <c r="A3" s="12" t="s">
        <v>58</v>
      </c>
      <c r="B3" s="12">
        <f>COUNTIF('Base de données'!E9:E1000,"Visiteur")</f>
        <v>0</v>
      </c>
    </row>
    <row r="4" spans="1:6" x14ac:dyDescent="0.25">
      <c r="A4" s="12" t="s">
        <v>51</v>
      </c>
      <c r="B4" s="12">
        <f>COUNTIF('Base de données'!E9:E1000,"Hospitalisé")</f>
        <v>0</v>
      </c>
    </row>
    <row r="5" spans="1:6" x14ac:dyDescent="0.25">
      <c r="A5" s="12" t="s">
        <v>59</v>
      </c>
      <c r="B5" s="12">
        <f>COUNTIF('Base de données'!E9:E1000,"En consultation")</f>
        <v>0</v>
      </c>
    </row>
    <row r="8" spans="1:6" x14ac:dyDescent="0.25">
      <c r="A8" s="12" t="s">
        <v>64</v>
      </c>
      <c r="B8" s="23" t="e">
        <f>(C8/$F$1)</f>
        <v>#DIV/0!</v>
      </c>
      <c r="C8" s="12">
        <f>COUNTIF('Base de données'!D9:D1048576,"18 à 24 ans")</f>
        <v>0</v>
      </c>
    </row>
    <row r="9" spans="1:6" x14ac:dyDescent="0.25">
      <c r="A9" s="12" t="s">
        <v>69</v>
      </c>
      <c r="B9" s="23" t="e">
        <f t="shared" ref="B9:B13" si="0">(C9/$F$1)</f>
        <v>#DIV/0!</v>
      </c>
      <c r="C9" s="12">
        <f>COUNTIF('Base de données'!D9:D1048576,"25 à 34 ans")</f>
        <v>0</v>
      </c>
    </row>
    <row r="10" spans="1:6" x14ac:dyDescent="0.25">
      <c r="A10" s="12" t="s">
        <v>73</v>
      </c>
      <c r="B10" s="23" t="e">
        <f t="shared" si="0"/>
        <v>#DIV/0!</v>
      </c>
      <c r="C10" s="12">
        <f>COUNTIF('Base de données'!D9:D1048576,"35 à 44 ans")</f>
        <v>0</v>
      </c>
    </row>
    <row r="11" spans="1:6" x14ac:dyDescent="0.25">
      <c r="A11" s="12" t="s">
        <v>81</v>
      </c>
      <c r="B11" s="23" t="e">
        <f t="shared" si="0"/>
        <v>#DIV/0!</v>
      </c>
      <c r="C11" s="12">
        <f>COUNTIF('Base de données'!D9:D1048576,"45 à 54 ans")</f>
        <v>0</v>
      </c>
    </row>
    <row r="12" spans="1:6" x14ac:dyDescent="0.25">
      <c r="A12" s="12" t="s">
        <v>82</v>
      </c>
      <c r="B12" s="23" t="e">
        <f t="shared" si="0"/>
        <v>#DIV/0!</v>
      </c>
      <c r="C12" s="12">
        <f>COUNTIF('Base de données'!D9:D1048576,"55 à 64 ans")</f>
        <v>0</v>
      </c>
    </row>
    <row r="13" spans="1:6" x14ac:dyDescent="0.25">
      <c r="A13" s="12" t="s">
        <v>96</v>
      </c>
      <c r="B13" s="23" t="e">
        <f t="shared" si="0"/>
        <v>#DIV/0!</v>
      </c>
      <c r="C13" s="12">
        <f>COUNTIF('Base de données'!D9:D1048576,"plus de 65 ans ")</f>
        <v>0</v>
      </c>
    </row>
    <row r="15" spans="1:6" x14ac:dyDescent="0.25">
      <c r="A15" s="12" t="s">
        <v>20</v>
      </c>
    </row>
    <row r="16" spans="1:6" x14ac:dyDescent="0.25">
      <c r="A16" s="12" t="s">
        <v>70</v>
      </c>
      <c r="B16" s="12">
        <f>COUNTIF('Base de données'!G9:G1002,"Non")</f>
        <v>0</v>
      </c>
    </row>
    <row r="17" spans="1:2" x14ac:dyDescent="0.25">
      <c r="A17" s="12" t="s">
        <v>74</v>
      </c>
      <c r="B17" s="12">
        <f>COUNTIF('Base de données'!G9:G1002,"Je ne me souviens pas ")</f>
        <v>0</v>
      </c>
    </row>
    <row r="18" spans="1:2" x14ac:dyDescent="0.25">
      <c r="A18" s="12" t="s">
        <v>57</v>
      </c>
      <c r="B18" s="12">
        <f>COUNTIF('Base de données'!G9:G1002,"Non concerné")</f>
        <v>0</v>
      </c>
    </row>
    <row r="19" spans="1:2" x14ac:dyDescent="0.25">
      <c r="A19" s="12" t="s">
        <v>97</v>
      </c>
      <c r="B19" s="12">
        <f>COUNTIF('Base de données'!H9:H1002,"Oui")</f>
        <v>0</v>
      </c>
    </row>
    <row r="20" spans="1:2" x14ac:dyDescent="0.25">
      <c r="A20" s="12" t="s">
        <v>98</v>
      </c>
      <c r="B20" s="12">
        <f>COUNTIF('Base de données'!H9:H1002,"Non")</f>
        <v>0</v>
      </c>
    </row>
    <row r="24" spans="1:2" x14ac:dyDescent="0.25">
      <c r="A24" s="12" t="s">
        <v>22</v>
      </c>
    </row>
    <row r="25" spans="1:2" x14ac:dyDescent="0.25">
      <c r="A25" s="12" t="s">
        <v>65</v>
      </c>
      <c r="B25" s="12">
        <f>COUNTIF('Base de données'!I9:I1048576,"Oui")</f>
        <v>0</v>
      </c>
    </row>
    <row r="26" spans="1:2" x14ac:dyDescent="0.25">
      <c r="A26" s="12" t="s">
        <v>71</v>
      </c>
      <c r="B26" s="12">
        <f>COUNTIF('Base de données'!I9:I1048576,"Non")</f>
        <v>0</v>
      </c>
    </row>
    <row r="27" spans="1:2" x14ac:dyDescent="0.25">
      <c r="A27" s="12" t="s">
        <v>75</v>
      </c>
      <c r="B27" s="12">
        <f>COUNTIF('Base de données'!I9:I1048576,"Je ne sais plus")</f>
        <v>0</v>
      </c>
    </row>
    <row r="29" spans="1:2" x14ac:dyDescent="0.25">
      <c r="A29" s="12" t="s">
        <v>23</v>
      </c>
    </row>
    <row r="31" spans="1:2" x14ac:dyDescent="0.25">
      <c r="A31" s="12" t="s">
        <v>70</v>
      </c>
      <c r="B31" s="12">
        <f>COUNTIF('Base de données'!J9:J1002,"Non")</f>
        <v>0</v>
      </c>
    </row>
    <row r="32" spans="1:2" x14ac:dyDescent="0.25">
      <c r="A32" s="12" t="s">
        <v>65</v>
      </c>
      <c r="B32" s="12">
        <f>COUNTIF('Base de données'!J9:J1002,"Oui")</f>
        <v>0</v>
      </c>
    </row>
    <row r="34" spans="1:18" x14ac:dyDescent="0.25">
      <c r="A34" s="12" t="s">
        <v>104</v>
      </c>
    </row>
    <row r="35" spans="1:18" x14ac:dyDescent="0.25">
      <c r="A35" s="12" t="s">
        <v>36</v>
      </c>
      <c r="B35" s="12">
        <f>SUM('Base de données'!K9:K1003)</f>
        <v>0</v>
      </c>
    </row>
    <row r="36" spans="1:18" x14ac:dyDescent="0.25">
      <c r="A36" s="12" t="s">
        <v>37</v>
      </c>
      <c r="B36" s="12">
        <f>SUM('Base de données'!L9:L1003)</f>
        <v>0</v>
      </c>
    </row>
    <row r="37" spans="1:18" x14ac:dyDescent="0.25">
      <c r="A37" s="12" t="s">
        <v>99</v>
      </c>
      <c r="B37" s="12">
        <f>SUM('Base de données'!M9:M1003)</f>
        <v>0</v>
      </c>
    </row>
    <row r="38" spans="1:18" x14ac:dyDescent="0.25">
      <c r="A38" s="12" t="s">
        <v>39</v>
      </c>
      <c r="B38" s="12">
        <f>SUM('Base de données'!N9:N1003)</f>
        <v>0</v>
      </c>
    </row>
    <row r="39" spans="1:18" x14ac:dyDescent="0.25">
      <c r="A39" s="12" t="s">
        <v>47</v>
      </c>
      <c r="B39" s="12">
        <f>SUM('Base de données'!O9:O1003)</f>
        <v>0</v>
      </c>
    </row>
    <row r="40" spans="1:18" x14ac:dyDescent="0.25"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25">
      <c r="A41" s="12" t="s">
        <v>25</v>
      </c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3" spans="1:18" x14ac:dyDescent="0.25">
      <c r="A43" s="12" t="s">
        <v>70</v>
      </c>
      <c r="B43" s="12">
        <f>COUNTIF('Base de données'!P9:P1003,"Non ")</f>
        <v>0</v>
      </c>
    </row>
    <row r="44" spans="1:18" x14ac:dyDescent="0.25">
      <c r="A44" s="12" t="s">
        <v>74</v>
      </c>
      <c r="B44" s="12">
        <f>COUNTIF('Base de données'!P9:P1003,"Je ne me souviens pas ")</f>
        <v>0</v>
      </c>
    </row>
    <row r="45" spans="1:18" x14ac:dyDescent="0.25">
      <c r="A45" s="12" t="s">
        <v>65</v>
      </c>
      <c r="B45" s="12">
        <f>COUNTIF('Base de données'!P9:P1003,"Oui")</f>
        <v>0</v>
      </c>
    </row>
    <row r="47" spans="1:18" x14ac:dyDescent="0.25">
      <c r="A47" s="12" t="s">
        <v>105</v>
      </c>
    </row>
    <row r="48" spans="1:18" x14ac:dyDescent="0.25">
      <c r="A48" s="26" t="s">
        <v>41</v>
      </c>
      <c r="B48" s="12">
        <f>COUNTIF('Base de données'!Q9:Q1003,"1")</f>
        <v>0</v>
      </c>
    </row>
    <row r="49" spans="1:2" x14ac:dyDescent="0.25">
      <c r="A49" s="26" t="s">
        <v>42</v>
      </c>
      <c r="B49" s="12">
        <f>COUNTIF('Base de données'!R9:R1003,"1")</f>
        <v>0</v>
      </c>
    </row>
    <row r="50" spans="1:2" x14ac:dyDescent="0.25">
      <c r="A50" s="26" t="s">
        <v>43</v>
      </c>
      <c r="B50" s="12">
        <f>COUNTIF('Base de données'!S9:S1003,"1")</f>
        <v>0</v>
      </c>
    </row>
    <row r="51" spans="1:2" x14ac:dyDescent="0.25">
      <c r="A51" s="26" t="s">
        <v>44</v>
      </c>
      <c r="B51" s="12">
        <f>COUNTIF('Base de données'!T9:T1003,"1")</f>
        <v>0</v>
      </c>
    </row>
    <row r="52" spans="1:2" x14ac:dyDescent="0.25">
      <c r="A52" s="26" t="s">
        <v>45</v>
      </c>
      <c r="B52" s="12">
        <f>COUNTIF('Base de données'!U9:U1003,"1")</f>
        <v>0</v>
      </c>
    </row>
    <row r="53" spans="1:2" ht="30" x14ac:dyDescent="0.25">
      <c r="A53" s="26" t="s">
        <v>46</v>
      </c>
      <c r="B53" s="12">
        <f>COUNTIF('Base de données'!V9:V1003,"1")</f>
        <v>0</v>
      </c>
    </row>
    <row r="54" spans="1:2" x14ac:dyDescent="0.25">
      <c r="A54" s="26" t="s">
        <v>47</v>
      </c>
      <c r="B54" s="12">
        <f>COUNTIF('Base de données'!W9:W1003,"1")</f>
        <v>0</v>
      </c>
    </row>
    <row r="56" spans="1:2" x14ac:dyDescent="0.25">
      <c r="A56" s="12" t="s">
        <v>30</v>
      </c>
    </row>
    <row r="57" spans="1:2" x14ac:dyDescent="0.25">
      <c r="A57" s="12" t="s">
        <v>66</v>
      </c>
      <c r="B57" s="12">
        <f>COUNTIF('Base de données'!AD9:AD1003,"Toujours")</f>
        <v>0</v>
      </c>
    </row>
    <row r="58" spans="1:2" x14ac:dyDescent="0.25">
      <c r="A58" s="12" t="s">
        <v>72</v>
      </c>
      <c r="B58" s="12">
        <f>COUNTIF('Base de données'!AD9:AD1003,"Parfois")</f>
        <v>0</v>
      </c>
    </row>
    <row r="59" spans="1:2" x14ac:dyDescent="0.25">
      <c r="A59" s="12" t="s">
        <v>77</v>
      </c>
      <c r="B59" s="12">
        <f>COUNTIF('Base de données'!AD9:AD1003,"Jamais")</f>
        <v>0</v>
      </c>
    </row>
    <row r="61" spans="1:2" x14ac:dyDescent="0.25">
      <c r="A61" s="14" t="s">
        <v>26</v>
      </c>
    </row>
    <row r="62" spans="1:2" x14ac:dyDescent="0.25">
      <c r="A62" s="12" t="s">
        <v>65</v>
      </c>
      <c r="B62" s="12">
        <f>COUNTIF('Base de données'!X9:X1003,"Oui")</f>
        <v>0</v>
      </c>
    </row>
    <row r="63" spans="1:2" x14ac:dyDescent="0.25">
      <c r="A63" s="12" t="s">
        <v>70</v>
      </c>
      <c r="B63" s="12">
        <f>COUNTIF('Base de données'!X9:X1003,"Non")</f>
        <v>0</v>
      </c>
    </row>
    <row r="64" spans="1:2" x14ac:dyDescent="0.25">
      <c r="A64" s="12" t="s">
        <v>76</v>
      </c>
      <c r="B64" s="12">
        <f>COUNTIF('Base de données'!X9:X1003,"Je n'ai pas fait attention")</f>
        <v>0</v>
      </c>
    </row>
    <row r="66" spans="1:2" x14ac:dyDescent="0.25">
      <c r="A66" s="12" t="s">
        <v>27</v>
      </c>
    </row>
    <row r="67" spans="1:2" x14ac:dyDescent="0.25">
      <c r="A67" s="12" t="s">
        <v>65</v>
      </c>
      <c r="B67" s="12">
        <f>COUNTIF('Base de données'!Y9:Y1008,"Oui")</f>
        <v>0</v>
      </c>
    </row>
    <row r="68" spans="1:2" x14ac:dyDescent="0.25">
      <c r="A68" s="12" t="s">
        <v>70</v>
      </c>
      <c r="B68" s="12">
        <f>COUNTIF('Base de données'!Y9:Y1008,"Non")</f>
        <v>0</v>
      </c>
    </row>
    <row r="69" spans="1:2" x14ac:dyDescent="0.25">
      <c r="A69" s="12" t="s">
        <v>76</v>
      </c>
      <c r="B69" s="12">
        <f>COUNTIF('Base de données'!Y9:Y1008,"Je n'ai pas fait attention")</f>
        <v>0</v>
      </c>
    </row>
    <row r="71" spans="1:2" x14ac:dyDescent="0.25">
      <c r="A71" s="12" t="s">
        <v>28</v>
      </c>
    </row>
    <row r="72" spans="1:2" x14ac:dyDescent="0.25">
      <c r="A72" s="12" t="s">
        <v>65</v>
      </c>
      <c r="B72" s="12">
        <f>COUNTIF('Base de données'!Z9:Z1003,"Oui")</f>
        <v>0</v>
      </c>
    </row>
    <row r="73" spans="1:2" x14ac:dyDescent="0.25">
      <c r="A73" s="12" t="s">
        <v>70</v>
      </c>
      <c r="B73" s="12">
        <f>COUNTIF('Base de données'!Z9:Z1003,"Non ")</f>
        <v>0</v>
      </c>
    </row>
    <row r="75" spans="1:2" x14ac:dyDescent="0.25">
      <c r="A75" s="12" t="s">
        <v>106</v>
      </c>
    </row>
    <row r="76" spans="1:2" ht="14.25" customHeight="1" x14ac:dyDescent="0.25">
      <c r="A76" s="12" t="s">
        <v>48</v>
      </c>
      <c r="B76" s="12">
        <f>COUNTIF('Base de données'!AA9:AA1003,"1")</f>
        <v>0</v>
      </c>
    </row>
    <row r="77" spans="1:2" x14ac:dyDescent="0.25">
      <c r="A77" s="12" t="s">
        <v>49</v>
      </c>
      <c r="B77" s="12">
        <f>COUNTIF('Base de données'!AB9:AB1003,"1")</f>
        <v>0</v>
      </c>
    </row>
    <row r="78" spans="1:2" x14ac:dyDescent="0.25">
      <c r="A78" s="12" t="s">
        <v>50</v>
      </c>
      <c r="B78" s="12">
        <f>COUNTIF('Base de données'!AC9:AC1003,"1")</f>
        <v>0</v>
      </c>
    </row>
    <row r="80" spans="1:2" x14ac:dyDescent="0.25">
      <c r="A80" s="12" t="s">
        <v>31</v>
      </c>
    </row>
    <row r="81" spans="1:2" x14ac:dyDescent="0.25">
      <c r="A81" s="12" t="s">
        <v>65</v>
      </c>
      <c r="B81" s="12">
        <f>COUNTIF('Base de données'!AE9:AE1003,"Oui")</f>
        <v>0</v>
      </c>
    </row>
    <row r="82" spans="1:2" x14ac:dyDescent="0.25">
      <c r="A82" s="12" t="s">
        <v>70</v>
      </c>
      <c r="B82" s="12">
        <f>COUNTIF('Base de données'!AE9:AE1003,"Non")</f>
        <v>0</v>
      </c>
    </row>
    <row r="83" spans="1:2" x14ac:dyDescent="0.25">
      <c r="A83" s="12" t="s">
        <v>78</v>
      </c>
      <c r="B83" s="12">
        <f>COUNTIF('Base de données'!AE9:AE1003,"Sans avis")</f>
        <v>0</v>
      </c>
    </row>
    <row r="85" spans="1:2" x14ac:dyDescent="0.25">
      <c r="A85" s="12" t="s">
        <v>32</v>
      </c>
    </row>
    <row r="86" spans="1:2" x14ac:dyDescent="0.25">
      <c r="A86" s="12" t="s">
        <v>65</v>
      </c>
      <c r="B86" s="12">
        <f>COUNTIF('Base de données'!AF9:AF1003,"Oui")</f>
        <v>0</v>
      </c>
    </row>
    <row r="87" spans="1:2" x14ac:dyDescent="0.25">
      <c r="A87" s="12" t="s">
        <v>70</v>
      </c>
      <c r="B87" s="12">
        <f>COUNTIF('Base de données'!AF9:AF1003,"Non")</f>
        <v>0</v>
      </c>
    </row>
    <row r="88" spans="1:2" x14ac:dyDescent="0.25">
      <c r="A88" s="12" t="s">
        <v>78</v>
      </c>
      <c r="B88" s="12">
        <f>COUNTIF('Base de données'!AF9:AF1003,"Sans avis")</f>
        <v>0</v>
      </c>
    </row>
    <row r="90" spans="1:2" x14ac:dyDescent="0.25">
      <c r="A90" s="12" t="s">
        <v>33</v>
      </c>
    </row>
    <row r="91" spans="1:2" x14ac:dyDescent="0.25">
      <c r="A91" s="12" t="s">
        <v>65</v>
      </c>
      <c r="B91" s="12">
        <f>COUNTIF('Base de données'!AG9:AG1003,"Oui")</f>
        <v>0</v>
      </c>
    </row>
    <row r="92" spans="1:2" x14ac:dyDescent="0.25">
      <c r="A92" s="12" t="s">
        <v>70</v>
      </c>
      <c r="B92" s="12">
        <f>COUNTIF('Base de données'!AG9:AG1003,"Non")</f>
        <v>0</v>
      </c>
    </row>
    <row r="93" spans="1:2" x14ac:dyDescent="0.25">
      <c r="A93" s="12" t="s">
        <v>79</v>
      </c>
      <c r="B93" s="12">
        <f>COUNTIF('Base de données'!AG9:AG1003,"Je pensais qu'elle l'était déjà")</f>
        <v>0</v>
      </c>
    </row>
    <row r="95" spans="1:2" x14ac:dyDescent="0.25">
      <c r="A95" s="12" t="s">
        <v>34</v>
      </c>
    </row>
    <row r="96" spans="1:2" x14ac:dyDescent="0.25">
      <c r="A96" s="12" t="s">
        <v>65</v>
      </c>
      <c r="B96" s="12">
        <f>COUNTIF('Base de données'!AH9:AH1003,"Oui")</f>
        <v>0</v>
      </c>
    </row>
    <row r="97" spans="1:2" x14ac:dyDescent="0.25">
      <c r="A97" s="12" t="s">
        <v>70</v>
      </c>
      <c r="B97" s="12">
        <f>COUNTIF('Base de données'!AH9:AH1003,"Non")</f>
        <v>0</v>
      </c>
    </row>
    <row r="98" spans="1:2" x14ac:dyDescent="0.25">
      <c r="A98" s="12" t="s">
        <v>80</v>
      </c>
      <c r="B98" s="12">
        <f>COUNTIF('Base de données'!AH9:AH1003,"Je me suis déjà vacciné-e cette année")</f>
        <v>0</v>
      </c>
    </row>
  </sheetData>
  <sheetProtection algorithmName="SHA-512" hashValue="/kPeYP4X+fpuzvazlOMZjI1OZSPjLiub7doN4OqfiBtTRyyVtLK7hIZnszjppWiEAUeQZBob/VKpMUTVPvCVGw==" saltValue="hR0hXS45chj8HyUglfldj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9"/>
  <sheetViews>
    <sheetView topLeftCell="A13" zoomScale="60" zoomScaleNormal="60" workbookViewId="0">
      <selection activeCell="I28" sqref="I28"/>
    </sheetView>
  </sheetViews>
  <sheetFormatPr baseColWidth="10" defaultRowHeight="15" x14ac:dyDescent="0.25"/>
  <cols>
    <col min="1" max="2" width="5.42578125" style="12" customWidth="1"/>
    <col min="3" max="4" width="3.85546875" style="12" customWidth="1"/>
    <col min="5" max="12" width="11.42578125" style="12"/>
    <col min="13" max="13" width="4.5703125" style="12" customWidth="1"/>
    <col min="14" max="16384" width="11.42578125" style="12"/>
  </cols>
  <sheetData>
    <row r="1" spans="1:21" ht="33.75" customHeight="1" x14ac:dyDescent="0.25">
      <c r="F1" s="17"/>
      <c r="G1" s="17"/>
      <c r="H1" s="47" t="s">
        <v>84</v>
      </c>
      <c r="I1" s="47"/>
      <c r="J1" s="47"/>
      <c r="K1" s="47"/>
      <c r="L1" s="47"/>
      <c r="M1" s="47"/>
      <c r="N1" s="47"/>
      <c r="O1" s="47"/>
      <c r="P1" s="47"/>
      <c r="Q1" s="47"/>
    </row>
    <row r="2" spans="1:21" ht="80.25" customHeight="1" x14ac:dyDescent="0.25">
      <c r="E2" s="17"/>
      <c r="F2" s="17"/>
      <c r="G2" s="1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1" ht="15" customHeight="1" x14ac:dyDescent="0.25"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1" ht="7.5" customHeight="1" x14ac:dyDescent="0.25"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21" ht="28.5" customHeight="1" x14ac:dyDescent="0.25">
      <c r="M5" s="45">
        <f>'Base de données'!B4</f>
        <v>0</v>
      </c>
      <c r="N5" s="45"/>
      <c r="O5" s="45"/>
      <c r="P5" s="45"/>
      <c r="Q5" s="45"/>
    </row>
    <row r="6" spans="1:21" ht="28.5" x14ac:dyDescent="0.45">
      <c r="A6" s="46" t="s">
        <v>85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8" spans="1:21" ht="25.5" customHeight="1" x14ac:dyDescent="0.25">
      <c r="K8" s="51" t="s">
        <v>103</v>
      </c>
      <c r="L8" s="51"/>
      <c r="M8" s="51"/>
      <c r="N8" s="51"/>
      <c r="O8" s="51"/>
      <c r="P8" s="51"/>
      <c r="Q8" s="33">
        <f>Feuil4!F1</f>
        <v>0</v>
      </c>
    </row>
    <row r="19" spans="1:31" x14ac:dyDescent="0.25">
      <c r="AC19" s="18"/>
      <c r="AD19" s="18"/>
      <c r="AE19" s="18"/>
    </row>
    <row r="20" spans="1:31" x14ac:dyDescent="0.25">
      <c r="AC20" s="18"/>
      <c r="AD20" s="18"/>
      <c r="AE20" s="18"/>
    </row>
    <row r="21" spans="1:31" ht="28.5" x14ac:dyDescent="0.45">
      <c r="A21" s="46" t="s">
        <v>86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AC21" s="18"/>
      <c r="AD21" s="19"/>
      <c r="AE21" s="18"/>
    </row>
    <row r="22" spans="1:31" x14ac:dyDescent="0.25">
      <c r="AC22" s="18"/>
      <c r="AD22" s="19"/>
      <c r="AE22" s="18"/>
    </row>
    <row r="23" spans="1:31" x14ac:dyDescent="0.25">
      <c r="AC23" s="18"/>
      <c r="AD23" s="19"/>
      <c r="AE23" s="18"/>
    </row>
    <row r="24" spans="1:31" x14ac:dyDescent="0.25">
      <c r="AC24" s="18"/>
      <c r="AD24" s="19"/>
      <c r="AE24" s="18"/>
    </row>
    <row r="25" spans="1:31" x14ac:dyDescent="0.25">
      <c r="AC25" s="18"/>
      <c r="AD25" s="19"/>
      <c r="AE25" s="18"/>
    </row>
    <row r="26" spans="1:31" x14ac:dyDescent="0.25">
      <c r="AC26" s="18"/>
      <c r="AD26" s="19"/>
      <c r="AE26" s="18"/>
    </row>
    <row r="27" spans="1:31" ht="15" customHeight="1" x14ac:dyDescent="0.25">
      <c r="AC27" s="18"/>
      <c r="AD27" s="19"/>
      <c r="AE27" s="18"/>
    </row>
    <row r="28" spans="1:31" ht="15" customHeight="1" x14ac:dyDescent="0.25">
      <c r="AC28" s="18"/>
      <c r="AD28" s="19"/>
      <c r="AE28" s="18"/>
    </row>
    <row r="29" spans="1:31" x14ac:dyDescent="0.25">
      <c r="AB29" s="19"/>
      <c r="AC29" s="18"/>
      <c r="AD29" s="19"/>
      <c r="AE29" s="18"/>
    </row>
    <row r="30" spans="1:31" x14ac:dyDescent="0.25">
      <c r="AB30" s="19"/>
      <c r="AC30" s="18"/>
      <c r="AD30" s="19"/>
      <c r="AE30" s="18"/>
    </row>
    <row r="31" spans="1:31" x14ac:dyDescent="0.25">
      <c r="AB31" s="19"/>
      <c r="AC31" s="18"/>
      <c r="AD31" s="19"/>
      <c r="AE31" s="18"/>
    </row>
    <row r="32" spans="1:31" x14ac:dyDescent="0.25">
      <c r="AB32" s="19"/>
      <c r="AC32" s="18"/>
      <c r="AD32" s="19"/>
      <c r="AE32" s="18"/>
    </row>
    <row r="33" spans="1:31" x14ac:dyDescent="0.25">
      <c r="AB33" s="19"/>
      <c r="AC33" s="18"/>
      <c r="AD33" s="19"/>
      <c r="AE33" s="18"/>
    </row>
    <row r="34" spans="1:31" x14ac:dyDescent="0.25">
      <c r="AB34" s="19"/>
      <c r="AC34" s="18"/>
      <c r="AD34" s="19"/>
      <c r="AE34" s="18"/>
    </row>
    <row r="35" spans="1:31" x14ac:dyDescent="0.25">
      <c r="AB35" s="19"/>
      <c r="AC35" s="18"/>
      <c r="AD35" s="19"/>
      <c r="AE35" s="18"/>
    </row>
    <row r="36" spans="1:31" x14ac:dyDescent="0.25">
      <c r="AB36" s="19"/>
      <c r="AC36" s="18"/>
      <c r="AD36" s="19"/>
      <c r="AE36" s="18"/>
    </row>
    <row r="37" spans="1:31" x14ac:dyDescent="0.25">
      <c r="AB37" s="19"/>
      <c r="AC37" s="18"/>
      <c r="AD37" s="19"/>
      <c r="AE37" s="18"/>
    </row>
    <row r="38" spans="1:31" x14ac:dyDescent="0.25">
      <c r="AB38" s="19"/>
      <c r="AC38" s="18"/>
      <c r="AD38" s="19"/>
      <c r="AE38" s="18"/>
    </row>
    <row r="39" spans="1:31" x14ac:dyDescent="0.25">
      <c r="AB39" s="19"/>
      <c r="AC39" s="18"/>
      <c r="AD39" s="19"/>
      <c r="AE39" s="18"/>
    </row>
    <row r="40" spans="1:31" x14ac:dyDescent="0.25">
      <c r="AB40" s="19"/>
      <c r="AC40" s="18"/>
      <c r="AD40" s="19"/>
      <c r="AE40" s="18"/>
    </row>
    <row r="41" spans="1:31" x14ac:dyDescent="0.25">
      <c r="AB41" s="19"/>
      <c r="AC41" s="18"/>
      <c r="AD41" s="19"/>
      <c r="AE41" s="18"/>
    </row>
    <row r="42" spans="1:31" x14ac:dyDescent="0.25">
      <c r="AB42" s="19"/>
      <c r="AC42" s="18"/>
      <c r="AD42" s="19"/>
      <c r="AE42" s="18"/>
    </row>
    <row r="43" spans="1:31" x14ac:dyDescent="0.25">
      <c r="AB43" s="19"/>
      <c r="AC43" s="18"/>
      <c r="AD43" s="19"/>
      <c r="AE43" s="18"/>
    </row>
    <row r="44" spans="1:31" x14ac:dyDescent="0.25">
      <c r="AB44" s="19"/>
      <c r="AC44" s="18"/>
      <c r="AD44" s="19"/>
      <c r="AE44" s="18"/>
    </row>
    <row r="45" spans="1:31" x14ac:dyDescent="0.25">
      <c r="AB45" s="19"/>
      <c r="AC45" s="18"/>
      <c r="AD45" s="19"/>
      <c r="AE45" s="18"/>
    </row>
    <row r="46" spans="1:31" ht="28.5" x14ac:dyDescent="0.25">
      <c r="A46" s="48" t="s">
        <v>87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AB46" s="19"/>
      <c r="AC46" s="18"/>
      <c r="AD46" s="19"/>
      <c r="AE46" s="18"/>
    </row>
    <row r="47" spans="1:31" x14ac:dyDescent="0.25">
      <c r="AB47" s="19"/>
      <c r="AC47" s="18"/>
      <c r="AD47" s="19"/>
      <c r="AE47" s="18"/>
    </row>
    <row r="48" spans="1:31" x14ac:dyDescent="0.25">
      <c r="B48" s="49" t="s">
        <v>88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AB48" s="19"/>
      <c r="AC48" s="18"/>
      <c r="AD48" s="19"/>
      <c r="AE48" s="18"/>
    </row>
    <row r="49" spans="2:31" x14ac:dyDescent="0.25">
      <c r="B49" s="4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AB49" s="19"/>
      <c r="AC49" s="18"/>
      <c r="AD49" s="19"/>
      <c r="AE49" s="18"/>
    </row>
    <row r="50" spans="2:31" x14ac:dyDescent="0.25">
      <c r="B50" s="4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AB50" s="19"/>
      <c r="AC50" s="18"/>
      <c r="AD50" s="19"/>
      <c r="AE50" s="18"/>
    </row>
    <row r="51" spans="2:31" ht="1.5" customHeight="1" x14ac:dyDescent="0.25">
      <c r="B51" s="4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AB51" s="19"/>
      <c r="AC51" s="18"/>
      <c r="AD51" s="19"/>
      <c r="AE51" s="18"/>
    </row>
    <row r="52" spans="2:31" x14ac:dyDescent="0.25">
      <c r="B52" s="4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AB52" s="19"/>
      <c r="AC52" s="18"/>
      <c r="AD52" s="19"/>
      <c r="AE52" s="18"/>
    </row>
    <row r="53" spans="2:31" x14ac:dyDescent="0.25">
      <c r="B53" s="4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AB53" s="19"/>
      <c r="AC53" s="18"/>
      <c r="AD53" s="19"/>
      <c r="AE53" s="18"/>
    </row>
    <row r="54" spans="2:31" ht="15" customHeight="1" x14ac:dyDescent="0.25">
      <c r="B54" s="4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AB54" s="19"/>
      <c r="AC54" s="18"/>
      <c r="AD54" s="19"/>
      <c r="AE54" s="18"/>
    </row>
    <row r="55" spans="2:31" x14ac:dyDescent="0.25">
      <c r="B55" s="4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AB55" s="19"/>
      <c r="AC55" s="18"/>
      <c r="AD55" s="19"/>
      <c r="AE55" s="18"/>
    </row>
    <row r="56" spans="2:31" x14ac:dyDescent="0.25">
      <c r="B56" s="4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AB56" s="19"/>
      <c r="AC56" s="18"/>
      <c r="AD56" s="19"/>
      <c r="AE56" s="18"/>
    </row>
    <row r="57" spans="2:31" x14ac:dyDescent="0.25">
      <c r="B57" s="4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AB57" s="19"/>
      <c r="AC57" s="18"/>
      <c r="AD57" s="19"/>
      <c r="AE57" s="18"/>
    </row>
    <row r="58" spans="2:31" x14ac:dyDescent="0.25">
      <c r="B58" s="4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AB58" s="19"/>
      <c r="AC58" s="18"/>
      <c r="AD58" s="19"/>
      <c r="AE58" s="18"/>
    </row>
    <row r="59" spans="2:31" x14ac:dyDescent="0.25">
      <c r="B59" s="4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AB59" s="19"/>
      <c r="AC59" s="18"/>
      <c r="AD59" s="19"/>
      <c r="AE59" s="18"/>
    </row>
    <row r="60" spans="2:31" x14ac:dyDescent="0.25">
      <c r="B60" s="4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AB60" s="19"/>
      <c r="AC60" s="18"/>
      <c r="AD60" s="19"/>
      <c r="AE60" s="18"/>
    </row>
    <row r="61" spans="2:31" x14ac:dyDescent="0.25">
      <c r="B61" s="4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AB61" s="19"/>
      <c r="AC61" s="18"/>
      <c r="AD61" s="19"/>
      <c r="AE61" s="18"/>
    </row>
    <row r="62" spans="2:31" x14ac:dyDescent="0.25">
      <c r="B62" s="4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AB62" s="19"/>
      <c r="AC62" s="18"/>
      <c r="AD62" s="19"/>
      <c r="AE62" s="18"/>
    </row>
    <row r="63" spans="2:31" x14ac:dyDescent="0.25">
      <c r="B63" s="4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AB63" s="19"/>
      <c r="AC63" s="18"/>
      <c r="AD63" s="19"/>
      <c r="AE63" s="18"/>
    </row>
    <row r="64" spans="2:31" x14ac:dyDescent="0.25">
      <c r="B64" s="4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AB64" s="19"/>
      <c r="AC64" s="18"/>
      <c r="AD64" s="19"/>
      <c r="AE64" s="18"/>
    </row>
    <row r="65" spans="2:31" x14ac:dyDescent="0.25">
      <c r="B65" s="4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AB65" s="19"/>
      <c r="AC65" s="18"/>
      <c r="AD65" s="19"/>
      <c r="AE65" s="18"/>
    </row>
    <row r="66" spans="2:31" x14ac:dyDescent="0.25">
      <c r="B66" s="4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AB66" s="19"/>
      <c r="AC66" s="18"/>
      <c r="AD66" s="19"/>
      <c r="AE66" s="18"/>
    </row>
    <row r="67" spans="2:31" x14ac:dyDescent="0.25">
      <c r="B67" s="4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AB67" s="19"/>
      <c r="AC67" s="18"/>
      <c r="AD67" s="19"/>
      <c r="AE67" s="18"/>
    </row>
    <row r="68" spans="2:31" ht="15" customHeight="1" x14ac:dyDescent="0.25">
      <c r="B68" s="4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AB68" s="19"/>
      <c r="AC68" s="18"/>
      <c r="AD68" s="19"/>
      <c r="AE68" s="18"/>
    </row>
    <row r="69" spans="2:31" x14ac:dyDescent="0.25">
      <c r="B69" s="4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AB69" s="19"/>
      <c r="AC69" s="18"/>
      <c r="AD69" s="19"/>
      <c r="AE69" s="18"/>
    </row>
    <row r="70" spans="2:31" x14ac:dyDescent="0.25">
      <c r="B70" s="4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AB70" s="19"/>
      <c r="AC70" s="18"/>
      <c r="AD70" s="19"/>
      <c r="AE70" s="18"/>
    </row>
    <row r="71" spans="2:31" x14ac:dyDescent="0.25">
      <c r="B71" s="4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AB71" s="19"/>
      <c r="AC71" s="18"/>
      <c r="AD71" s="19"/>
      <c r="AE71" s="18"/>
    </row>
    <row r="72" spans="2:31" x14ac:dyDescent="0.25">
      <c r="B72" s="4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AB72" s="19"/>
      <c r="AC72" s="18"/>
      <c r="AD72" s="19"/>
      <c r="AE72" s="18"/>
    </row>
    <row r="73" spans="2:31" x14ac:dyDescent="0.25">
      <c r="B73" s="19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AB73" s="19"/>
      <c r="AC73" s="18"/>
      <c r="AD73" s="19"/>
      <c r="AE73" s="18"/>
    </row>
    <row r="74" spans="2:31" x14ac:dyDescent="0.25">
      <c r="B74" s="50" t="s">
        <v>89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8"/>
      <c r="AB74" s="19"/>
      <c r="AC74" s="18"/>
      <c r="AD74" s="19"/>
      <c r="AE74" s="18"/>
    </row>
    <row r="75" spans="2:31" x14ac:dyDescent="0.25">
      <c r="B75" s="5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18"/>
      <c r="AB75" s="19"/>
      <c r="AC75" s="18"/>
      <c r="AD75" s="19"/>
      <c r="AE75" s="18"/>
    </row>
    <row r="76" spans="2:31" x14ac:dyDescent="0.25">
      <c r="B76" s="5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18"/>
      <c r="AB76" s="19"/>
      <c r="AC76" s="18"/>
      <c r="AD76" s="19"/>
      <c r="AE76" s="18"/>
    </row>
    <row r="77" spans="2:31" x14ac:dyDescent="0.25">
      <c r="B77" s="5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8"/>
      <c r="AB77" s="19"/>
      <c r="AC77" s="18"/>
      <c r="AD77" s="18"/>
      <c r="AE77" s="18"/>
    </row>
    <row r="78" spans="2:31" x14ac:dyDescent="0.25">
      <c r="B78" s="5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AB78" s="19"/>
      <c r="AC78" s="18"/>
      <c r="AD78" s="18"/>
      <c r="AE78" s="18"/>
    </row>
    <row r="79" spans="2:31" ht="15" customHeight="1" x14ac:dyDescent="0.25">
      <c r="B79" s="5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AB79" s="19"/>
      <c r="AC79" s="18"/>
      <c r="AD79" s="18"/>
      <c r="AE79" s="18"/>
    </row>
    <row r="80" spans="2:31" x14ac:dyDescent="0.25">
      <c r="B80" s="50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AB80" s="19"/>
      <c r="AC80" s="18"/>
      <c r="AD80" s="18"/>
      <c r="AE80" s="18"/>
    </row>
    <row r="81" spans="2:31" x14ac:dyDescent="0.25">
      <c r="B81" s="50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AB81" s="19"/>
      <c r="AC81" s="18"/>
      <c r="AD81" s="18"/>
      <c r="AE81" s="18"/>
    </row>
    <row r="82" spans="2:31" x14ac:dyDescent="0.25">
      <c r="B82" s="5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AB82" s="19"/>
    </row>
    <row r="83" spans="2:31" x14ac:dyDescent="0.25">
      <c r="B83" s="50"/>
      <c r="C83" s="22"/>
      <c r="D83" s="22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AB83" s="19"/>
    </row>
    <row r="84" spans="2:31" x14ac:dyDescent="0.25">
      <c r="B84" s="50"/>
      <c r="C84" s="22"/>
      <c r="D84" s="22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2:31" ht="174.75" customHeight="1" x14ac:dyDescent="0.25">
      <c r="B85" s="5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2:31" x14ac:dyDescent="0.25">
      <c r="B86" s="50"/>
      <c r="C86" s="22"/>
      <c r="D86" s="22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2:31" x14ac:dyDescent="0.25">
      <c r="B87" s="50"/>
      <c r="C87" s="22"/>
      <c r="D87" s="22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2:31" x14ac:dyDescent="0.25">
      <c r="B88" s="50"/>
      <c r="C88" s="22"/>
      <c r="D88" s="22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2:31" x14ac:dyDescent="0.25">
      <c r="B89" s="50"/>
      <c r="C89" s="22"/>
      <c r="D89" s="22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2:31" x14ac:dyDescent="0.25">
      <c r="B90" s="50"/>
      <c r="C90" s="22"/>
      <c r="D90" s="22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2:31" x14ac:dyDescent="0.25">
      <c r="B91" s="50"/>
      <c r="C91" s="22"/>
      <c r="D91" s="22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2:31" x14ac:dyDescent="0.25">
      <c r="B92" s="50"/>
      <c r="C92" s="22"/>
      <c r="D92" s="22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2:31" x14ac:dyDescent="0.25">
      <c r="B93" s="50"/>
      <c r="C93" s="22"/>
      <c r="D93" s="22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2:31" x14ac:dyDescent="0.25">
      <c r="B94" s="50"/>
      <c r="C94" s="22"/>
      <c r="D94" s="22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2:31" x14ac:dyDescent="0.25">
      <c r="B95" s="50"/>
      <c r="C95" s="22"/>
      <c r="D95" s="22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2:31" x14ac:dyDescent="0.25">
      <c r="B96" s="50"/>
      <c r="C96" s="22"/>
      <c r="D96" s="22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3" x14ac:dyDescent="0.25">
      <c r="B97" s="50"/>
      <c r="C97" s="22"/>
      <c r="D97" s="22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1:23" x14ac:dyDescent="0.25">
      <c r="B98" s="50"/>
      <c r="C98" s="22"/>
      <c r="D98" s="22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1:23" x14ac:dyDescent="0.25">
      <c r="B99" s="50"/>
      <c r="C99" s="22"/>
      <c r="D99" s="22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1:23" x14ac:dyDescent="0.25">
      <c r="B100" s="19"/>
      <c r="C100" s="29"/>
      <c r="D100" s="29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25"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 ht="15" customHeight="1" x14ac:dyDescent="0.25">
      <c r="H102" s="47" t="s">
        <v>90</v>
      </c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23" ht="15" customHeight="1" x14ac:dyDescent="0.25"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1:23" ht="90" customHeight="1" x14ac:dyDescent="0.25"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1:23" ht="15" customHeight="1" x14ac:dyDescent="0.25"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7" spans="1:23" ht="26.25" x14ac:dyDescent="0.4">
      <c r="M107" s="52">
        <f>M5</f>
        <v>0</v>
      </c>
      <c r="N107" s="52"/>
      <c r="O107" s="52"/>
      <c r="P107" s="52"/>
      <c r="Q107" s="52"/>
    </row>
    <row r="109" spans="1:23" ht="28.5" x14ac:dyDescent="0.45">
      <c r="A109" s="46" t="s">
        <v>91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45" spans="1:21" ht="28.5" x14ac:dyDescent="0.45">
      <c r="A145" s="46" t="s">
        <v>92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69" spans="1:21" ht="28.5" x14ac:dyDescent="0.45">
      <c r="A169" s="46" t="s">
        <v>93</v>
      </c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</sheetData>
  <sheetProtection algorithmName="SHA-512" hashValue="z9UeN6+HQy84MIGa2gv/AWmtWsyvXq8zNs1NLu+wYp4SgTMDKtzZTk7qZwUON1MEVeFhRKcoJi6TcfKO5QmIkQ==" saltValue="Wu05uXCGSNDcxN/A/w7cxQ==" spinCount="100000" sheet="1" objects="1" scenarios="1" selectLockedCells="1" selectUnlockedCells="1"/>
  <mergeCells count="13">
    <mergeCell ref="M5:Q5"/>
    <mergeCell ref="A169:U169"/>
    <mergeCell ref="H1:Q4"/>
    <mergeCell ref="A6:U6"/>
    <mergeCell ref="A21:U21"/>
    <mergeCell ref="A46:U46"/>
    <mergeCell ref="H102:Q105"/>
    <mergeCell ref="A109:U109"/>
    <mergeCell ref="A145:U145"/>
    <mergeCell ref="B48:B72"/>
    <mergeCell ref="B74:B99"/>
    <mergeCell ref="K8:P8"/>
    <mergeCell ref="M107:Q107"/>
  </mergeCells>
  <pageMargins left="0.7" right="0.7" top="0.75" bottom="0.75" header="0.3" footer="0.3"/>
  <pageSetup paperSize="9" scale="4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4:U13"/>
  <sheetViews>
    <sheetView topLeftCell="C1" workbookViewId="0">
      <selection activeCell="G11" sqref="G11"/>
    </sheetView>
  </sheetViews>
  <sheetFormatPr baseColWidth="10" defaultRowHeight="15" x14ac:dyDescent="0.25"/>
  <cols>
    <col min="5" max="5" width="19.28515625" bestFit="1" customWidth="1"/>
    <col min="6" max="6" width="19.42578125" customWidth="1"/>
    <col min="12" max="13" width="22.28515625" bestFit="1" customWidth="1"/>
    <col min="14" max="14" width="23.5703125" customWidth="1"/>
    <col min="16" max="16" width="20" customWidth="1"/>
    <col min="17" max="17" width="25.5703125" customWidth="1"/>
    <col min="18" max="18" width="24.28515625" customWidth="1"/>
    <col min="19" max="19" width="26.7109375" customWidth="1"/>
    <col min="20" max="20" width="29" customWidth="1"/>
    <col min="21" max="21" width="29.42578125" customWidth="1"/>
  </cols>
  <sheetData>
    <row r="4" spans="2:21" s="16" customFormat="1" ht="195" x14ac:dyDescent="0.25"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60</v>
      </c>
      <c r="H4" s="13" t="s">
        <v>61</v>
      </c>
      <c r="I4" s="13" t="s">
        <v>23</v>
      </c>
      <c r="J4" s="13" t="s">
        <v>62</v>
      </c>
      <c r="K4" s="13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3" t="s">
        <v>31</v>
      </c>
      <c r="R4" s="13" t="s">
        <v>32</v>
      </c>
      <c r="S4" s="13" t="s">
        <v>33</v>
      </c>
      <c r="T4" s="13" t="s">
        <v>34</v>
      </c>
      <c r="U4" s="13" t="s">
        <v>35</v>
      </c>
    </row>
    <row r="5" spans="2:21" x14ac:dyDescent="0.25">
      <c r="B5" s="12" t="s">
        <v>63</v>
      </c>
      <c r="C5" s="12" t="s">
        <v>64</v>
      </c>
      <c r="D5" s="12" t="s">
        <v>51</v>
      </c>
      <c r="E5" s="12" t="s">
        <v>52</v>
      </c>
      <c r="F5" s="12" t="s">
        <v>65</v>
      </c>
      <c r="G5" s="12" t="s">
        <v>65</v>
      </c>
      <c r="H5" s="12" t="s">
        <v>65</v>
      </c>
      <c r="I5" s="12" t="s">
        <v>65</v>
      </c>
      <c r="J5" s="12">
        <v>0</v>
      </c>
      <c r="K5" s="12" t="s">
        <v>65</v>
      </c>
      <c r="L5" s="12" t="s">
        <v>65</v>
      </c>
      <c r="M5" s="12" t="s">
        <v>65</v>
      </c>
      <c r="N5" s="12" t="s">
        <v>65</v>
      </c>
      <c r="O5" s="12">
        <v>0</v>
      </c>
      <c r="P5" s="12" t="s">
        <v>66</v>
      </c>
      <c r="Q5" s="12" t="s">
        <v>65</v>
      </c>
      <c r="R5" s="12" t="s">
        <v>65</v>
      </c>
      <c r="S5" s="12" t="s">
        <v>65</v>
      </c>
      <c r="T5" s="12" t="s">
        <v>65</v>
      </c>
      <c r="U5" s="12" t="s">
        <v>67</v>
      </c>
    </row>
    <row r="6" spans="2:21" x14ac:dyDescent="0.25">
      <c r="B6" s="12" t="s">
        <v>68</v>
      </c>
      <c r="C6" s="12" t="s">
        <v>69</v>
      </c>
      <c r="D6" s="12" t="s">
        <v>58</v>
      </c>
      <c r="E6" s="12" t="s">
        <v>53</v>
      </c>
      <c r="F6" s="12" t="s">
        <v>70</v>
      </c>
      <c r="G6" s="12" t="s">
        <v>70</v>
      </c>
      <c r="H6" s="12" t="s">
        <v>70</v>
      </c>
      <c r="I6" s="12" t="s">
        <v>70</v>
      </c>
      <c r="J6" s="12">
        <v>1</v>
      </c>
      <c r="K6" s="12" t="s">
        <v>71</v>
      </c>
      <c r="L6" s="12" t="s">
        <v>70</v>
      </c>
      <c r="M6" s="12" t="s">
        <v>70</v>
      </c>
      <c r="N6" s="12" t="s">
        <v>71</v>
      </c>
      <c r="O6" s="12">
        <v>1</v>
      </c>
      <c r="P6" s="12" t="s">
        <v>72</v>
      </c>
      <c r="Q6" s="12" t="s">
        <v>70</v>
      </c>
      <c r="R6" s="12" t="s">
        <v>70</v>
      </c>
      <c r="S6" s="12" t="s">
        <v>70</v>
      </c>
      <c r="T6" s="12" t="s">
        <v>70</v>
      </c>
      <c r="U6" s="12" t="s">
        <v>71</v>
      </c>
    </row>
    <row r="7" spans="2:21" x14ac:dyDescent="0.25">
      <c r="B7" s="12" t="s">
        <v>47</v>
      </c>
      <c r="C7" s="12" t="s">
        <v>73</v>
      </c>
      <c r="D7" s="12" t="s">
        <v>59</v>
      </c>
      <c r="E7" s="12" t="s">
        <v>55</v>
      </c>
      <c r="F7" s="12" t="s">
        <v>74</v>
      </c>
      <c r="G7" s="12" t="s">
        <v>56</v>
      </c>
      <c r="H7" s="12" t="s">
        <v>75</v>
      </c>
      <c r="I7" s="12"/>
      <c r="J7" s="12"/>
      <c r="K7" s="12" t="s">
        <v>74</v>
      </c>
      <c r="L7" s="12" t="s">
        <v>76</v>
      </c>
      <c r="M7" s="12" t="s">
        <v>76</v>
      </c>
      <c r="N7" s="12"/>
      <c r="O7" s="12"/>
      <c r="P7" s="12" t="s">
        <v>77</v>
      </c>
      <c r="Q7" s="12" t="s">
        <v>78</v>
      </c>
      <c r="R7" s="12" t="s">
        <v>78</v>
      </c>
      <c r="S7" s="12" t="s">
        <v>79</v>
      </c>
      <c r="T7" s="12" t="s">
        <v>80</v>
      </c>
      <c r="U7" s="12"/>
    </row>
    <row r="8" spans="2:21" x14ac:dyDescent="0.25">
      <c r="B8" s="12"/>
      <c r="C8" s="12" t="s">
        <v>81</v>
      </c>
      <c r="D8" s="12"/>
      <c r="E8" s="12" t="s">
        <v>54</v>
      </c>
      <c r="F8" s="12" t="s">
        <v>56</v>
      </c>
      <c r="G8" s="12"/>
      <c r="H8" s="12" t="s">
        <v>56</v>
      </c>
      <c r="I8" s="12"/>
      <c r="J8" s="12"/>
      <c r="K8" s="12"/>
      <c r="L8" s="12" t="s">
        <v>56</v>
      </c>
      <c r="M8" s="12"/>
      <c r="N8" s="12"/>
      <c r="O8" s="12"/>
      <c r="P8" s="12" t="s">
        <v>57</v>
      </c>
      <c r="Q8" s="12"/>
      <c r="R8" s="12"/>
      <c r="S8" s="12"/>
      <c r="T8" s="12"/>
      <c r="U8" s="12"/>
    </row>
    <row r="9" spans="2:21" x14ac:dyDescent="0.25">
      <c r="B9" s="12"/>
      <c r="C9" s="12" t="s">
        <v>82</v>
      </c>
      <c r="D9" s="12"/>
      <c r="E9" t="s">
        <v>47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2:21" x14ac:dyDescent="0.25">
      <c r="B10" s="12"/>
      <c r="C10" s="12" t="s">
        <v>83</v>
      </c>
      <c r="D10" s="12"/>
      <c r="E10" s="12" t="s">
        <v>57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3" spans="2:2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2"/>
      <c r="R13" s="12"/>
      <c r="S13" s="12"/>
      <c r="T13" s="12"/>
      <c r="U13" s="12"/>
    </row>
  </sheetData>
  <sheetProtection algorithmName="SHA-512" hashValue="ATq0ubwyqU+IysejmSvIMspU/3sQMk3FxSjbNp8xtG2rKiQOqUbgdiPnvF1Y3Elf0EWgJ5pz1Dr1eYJfAx77ow==" saltValue="qz+QQsQk6v/AccNRycEgSQ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 de données</vt:lpstr>
      <vt:lpstr>Feuil4</vt:lpstr>
      <vt:lpstr>CR Résultats</vt:lpstr>
      <vt:lpstr>Liste déroulante simple</vt:lpstr>
    </vt:vector>
  </TitlesOfParts>
  <Company>APHP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sap-g-cclin-pharm</dc:creator>
  <cp:lastModifiedBy>LEBASCLE Karin</cp:lastModifiedBy>
  <cp:lastPrinted>2022-09-27T09:27:48Z</cp:lastPrinted>
  <dcterms:created xsi:type="dcterms:W3CDTF">2022-09-15T08:46:18Z</dcterms:created>
  <dcterms:modified xsi:type="dcterms:W3CDTF">2023-12-05T08:43:16Z</dcterms:modified>
</cp:coreProperties>
</file>