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Score5" sheetId="13" state="hidden" r:id="rId13"/>
    <sheet name="CHAPV" sheetId="14" state="hidden" r:id="rId14"/>
    <sheet name="Chapitre II" sheetId="15" r:id="rId15"/>
    <sheet name="Score3" sheetId="16" state="hidden" r:id="rId16"/>
    <sheet name="CHAPIII" sheetId="17" state="hidden" r:id="rId17"/>
    <sheet name="Chapitre III" sheetId="18" r:id="rId18"/>
    <sheet name="Score4" sheetId="19" state="hidden" r:id="rId19"/>
    <sheet name="CHAP IV" sheetId="20" state="hidden" r:id="rId20"/>
    <sheet name="Chapitre IV" sheetId="21"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'Etablissement'!$E$13</definedName>
    <definedName name="DATE">'Etablissement'!$E$28</definedName>
    <definedName name="FINESS">'Etablissement'!$E$7</definedName>
    <definedName name="GLOBAL1">'Rapport'!$N$36</definedName>
    <definedName name="GLOBAL2">'Rapport'!$N$38</definedName>
    <definedName name="GLOBAL3">'Rapport'!$N$40</definedName>
    <definedName name="GLOBAL4">'Rapport'!$N$42</definedName>
    <definedName name="NATURE">'Etablissement'!$E$17</definedName>
    <definedName name="NBLIT">'Etablissement'!$E$19</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'Etablissement'!$E$15</definedName>
    <definedName name="_xlnm.Print_Area" localSheetId="9">'Chapitre I'!$A$1:$C$86</definedName>
    <definedName name="_xlnm.Print_Area" localSheetId="14">'Chapitre II'!$A$1:$C$336</definedName>
    <definedName name="_xlnm.Print_Area" localSheetId="17">'Chapitre III'!$A$1:$C$171</definedName>
    <definedName name="_xlnm.Print_Area" localSheetId="20">'Chapitre IV'!$A$1:$C$182</definedName>
    <definedName name="_xlnm.Print_Area" localSheetId="21">'Chapitre V'!$A$1:$C$15</definedName>
    <definedName name="_xlnm.Print_Area" localSheetId="24">'Chapitre VI'!$A$1:$C$114</definedName>
    <definedName name="_xlnm.Print_Area" localSheetId="27">'Chapitre VII'!$A$1:$C$46</definedName>
    <definedName name="_xlnm.Print_Area" localSheetId="5">'Etablissement'!$A$1:$I$33</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<sst xmlns="http://schemas.openxmlformats.org/spreadsheetml/2006/main" count="1838" uniqueCount="1230">
  <si>
    <t>BUCCO</t>
  </si>
  <si>
    <t>HYG1</t>
  </si>
  <si>
    <t>HYG2</t>
  </si>
  <si>
    <t>HYG</t>
  </si>
  <si>
    <t>SCORE4E</t>
  </si>
  <si>
    <t>DENOMLINGE</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</si>
  <si>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</si>
  <si>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</si>
  <si>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</si>
  <si>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</si>
  <si>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</si>
  <si>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</si>
  <si>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</si>
  <si>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</si>
  <si>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</si>
  <si>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</si>
  <si>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ELECTRO</t>
  </si>
  <si>
    <t>En cas de problèmes, contactez votre CCLIN.
(voir références dans le guide d'utilisation de l'outil informatique)</t>
  </si>
  <si>
    <t>VII - Prévention des AES</t>
  </si>
  <si>
    <t>VI - Gestion des risques épidémiques</t>
  </si>
  <si>
    <t>V - Vaccinations</t>
  </si>
  <si>
    <t>IV - Gestion des soins</t>
  </si>
  <si>
    <t>III - Gestion du matériel de soins</t>
  </si>
  <si>
    <t>II - Gestion de l'environnement et des circuits</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</si>
  <si>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</si>
  <si>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</si>
  <si>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</si>
  <si>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MAÎTRISE DU RISQUE INFECTIEUX EN FAM et MAS</t>
  </si>
  <si>
    <t>en FAM et MAS.</t>
  </si>
  <si>
    <t xml:space="preserve"> - Décembre 2012 -</t>
  </si>
  <si>
    <t>MOYENS DE PREVENTION DANS L'ETABLISSEMENT</t>
  </si>
  <si>
    <t>Votre établissement bénéficie de la présence d'un professionnel (médical ou paramédical) qui prend en charge l'hygiène et la prévention du risque infectieux</t>
  </si>
  <si>
    <t>PROF</t>
  </si>
  <si>
    <t xml:space="preserve">     - dispose d'une personne référente hygiène (IDE, AS, ...) ou d'un relais en place dans l'établissement</t>
  </si>
  <si>
    <t xml:space="preserve">     - dispose d'une infirmière formée (DU) et/ou d'un praticien, pharmacien hospitalier formé (DU) avec mission définie</t>
  </si>
  <si>
    <t>DU</t>
  </si>
  <si>
    <t>Le rapport annuel d'activité comporte un chapitre sur l'hygiène et le risque infectieux</t>
  </si>
  <si>
    <t>La formation du personnel à la prévention des Infections Associées aux Soins (IAS) est organisée pour:</t>
  </si>
  <si>
    <t xml:space="preserve">     - l'équipe médicale</t>
  </si>
  <si>
    <t xml:space="preserve">     - IDE, AS, kinésithérapeuthes et psychologues</t>
  </si>
  <si>
    <t xml:space="preserve">     - les éducateurs spécialisés, éducateurs techniques, moniteurs éducateurs</t>
  </si>
  <si>
    <t>EDUC</t>
  </si>
  <si>
    <t>II-5.3 Eau pour soins standard</t>
  </si>
  <si>
    <t>FLORE</t>
  </si>
  <si>
    <t>Concernant l'eau du robinet pour les soins</t>
  </si>
  <si>
    <t xml:space="preserve">          - des lieux de vie collectifs (restauration…) après chaque utilisation</t>
  </si>
  <si>
    <t>Les moyens alloués permettent l'application de ces procédures de nettoyage des locaux:</t>
  </si>
  <si>
    <t xml:space="preserve">          - réfrigérateurs</t>
  </si>
  <si>
    <t>Une hygiène des mains est demandée avant toute manipulation (inclus dans le protocole)</t>
  </si>
  <si>
    <r>
      <t xml:space="preserve">     - au moins, un prélèvement trimestriel vise le dénombrement de </t>
    </r>
    <r>
      <rPr>
        <b/>
        <i/>
        <sz val="11"/>
        <rFont val="Arial"/>
        <family val="2"/>
      </rPr>
      <t>Pseudomonas aeruginosa</t>
    </r>
    <r>
      <rPr>
        <b/>
        <sz val="11"/>
        <rFont val="Arial"/>
        <family val="2"/>
      </rPr>
      <t>, des coliformes totaux et de la flore aérobie revivifiable à 22°C et à 36°C</t>
    </r>
  </si>
  <si>
    <t>La politique de l'établissement privilégie l'usage de dispositifs médicaux (DM) à usage unique (set à pansement, pinces, ciseaux...)</t>
  </si>
  <si>
    <t>Matériel de ventilation non invasive (masque...)</t>
  </si>
  <si>
    <t>COLI</t>
  </si>
  <si>
    <t>Devant des dysfonctionnements et/ou en présence de résultats d'analyse non conformes de la qualité de l'eau pour soins standard,</t>
  </si>
  <si>
    <t xml:space="preserve">     - une information vers le directeur et l'instance de prévention des infections est systématique</t>
  </si>
  <si>
    <t>II-5.4 Bassins d'eau de rééducation</t>
  </si>
  <si>
    <t>Si l'installation s'apparente à une grande baignoire avec une faible fréquentation, après chaque usage, elle est vidée et nettoyée</t>
  </si>
  <si>
    <t>BAIGNOIRE</t>
  </si>
  <si>
    <t>PISCINE</t>
  </si>
  <si>
    <t xml:space="preserve">     - les AMP, ergothérapeuthes, orthophonistes, ...</t>
  </si>
  <si>
    <t>AMP</t>
  </si>
  <si>
    <t xml:space="preserve">     - les personnels techniques (personnels de cuisine, agents entretien, ASH/ASI)</t>
  </si>
  <si>
    <t xml:space="preserve">     - les personnels administratifs</t>
  </si>
  <si>
    <t xml:space="preserve">     - les nouveaux arrivants</t>
  </si>
  <si>
    <t>NOUVEAU</t>
  </si>
  <si>
    <t>Une information sur le portage d'une BMR par un usager est portée à la connaissance de l'ensemble des professionnels de l'établissement</t>
  </si>
  <si>
    <t>DLU</t>
  </si>
  <si>
    <t>L'information de portage apparaît sur le DLU usager (équivalent)</t>
  </si>
  <si>
    <t>L'état nutritionnel est suivi pour les usagers le nécessitant</t>
  </si>
  <si>
    <t xml:space="preserve">                    ● des microfibres</t>
  </si>
  <si>
    <t>Les procédures concernent le nettoyage:</t>
  </si>
  <si>
    <t xml:space="preserve">          - journalier (au moins 5 j / 7) de la chambre</t>
  </si>
  <si>
    <t xml:space="preserve">          - annuel: approfondi de la chambre</t>
  </si>
  <si>
    <t xml:space="preserve">          - approfondi de la chambre systématiquement au départ de l'usager</t>
  </si>
  <si>
    <t>CLASSE</t>
  </si>
  <si>
    <t>ANNUEL</t>
  </si>
  <si>
    <t>DEPART</t>
  </si>
  <si>
    <t>SANITAIRE</t>
  </si>
  <si>
    <t>COLLECT</t>
  </si>
  <si>
    <t xml:space="preserve">     - pour la prise en charge de l'usager et/ou du personnel</t>
  </si>
  <si>
    <t xml:space="preserve">     - pour la déclaration obligatoire (DO) d'une légionellose d'un usager et/ou du personnel</t>
  </si>
  <si>
    <t>Une conduite à tenir de prise en charge des usagers présentant une dénutrition protidique et/ou une déshydratation est validée par un médecin</t>
  </si>
  <si>
    <t xml:space="preserve">     - à l'EOH</t>
  </si>
  <si>
    <t>EOH</t>
  </si>
  <si>
    <t>Une réflexion / sensibilisation au bon usage des antibiotiques existe dans l'établissement (réunion d'information, relais auprès des médecins, ...)</t>
  </si>
  <si>
    <t>REFLEXION</t>
  </si>
  <si>
    <t>Des recommandations de bon usage des antibiotiques precrits existent (protocoles, réunion d'information, courrier, ...)</t>
  </si>
  <si>
    <t>RECOS</t>
  </si>
  <si>
    <t>Une réévaluation de prescription des antibiotiques est réalisée par le prescripteur entre la 48ème et la 72ème heure</t>
  </si>
  <si>
    <t>Des recommandations de bonnes pratiques "bon usage des antibiotiques" sont connues par les prescipteurs</t>
  </si>
  <si>
    <t>Le port d'une protection (tablier à usage unique, surblouse, ...) lors d'une prise en charge de l'usager exposant à des souillures (bio nettoyage, soins de nursing et soins infirmiers) est demandé</t>
  </si>
  <si>
    <t>L'établissement fournit des tenues professionnelles nécessaires au travail des salariés</t>
  </si>
  <si>
    <t>Il existe des procédures de nettoyage des locaux dans l'établissement</t>
  </si>
  <si>
    <t xml:space="preserve">          - validées par le directeur de l'établissement ou par l'instance de prévention des infections</t>
  </si>
  <si>
    <t>VALID</t>
  </si>
  <si>
    <t>DIFF</t>
  </si>
  <si>
    <t xml:space="preserve">          - diffusées, présentées et mises à disposition dans l'établissement</t>
  </si>
  <si>
    <t xml:space="preserve">          - évaluées au cours des 5 dernières années</t>
  </si>
  <si>
    <t>L'établissement est engagé fortement dans la prévention des IAS et doit poursuivre dans cette voie.</t>
  </si>
  <si>
    <t>Manuel d'auto-évaluation</t>
  </si>
  <si>
    <t>Les résultats détaillés figurent dans le rapport.</t>
  </si>
  <si>
    <t xml:space="preserve">     - le maintien dans sa chambre est priorisé</t>
  </si>
  <si>
    <t>VI-4 INFECTION RESPIRATOIRE AIGUE BASSE</t>
  </si>
  <si>
    <t>Cette conduite à tenir est:</t>
  </si>
  <si>
    <t xml:space="preserve">    - écrite</t>
  </si>
  <si>
    <t>Il existe une conduite à tenir dans l'établissement pour la prise en charge des résidents atteints d'infection respiratoire aiguë (IRA)</t>
  </si>
  <si>
    <t>DOSSIER</t>
  </si>
  <si>
    <t>SCORE6D</t>
  </si>
  <si>
    <t>CVGAS</t>
  </si>
  <si>
    <t>TUB9</t>
  </si>
  <si>
    <t>TUB10</t>
  </si>
  <si>
    <t>MAINTIEN</t>
  </si>
  <si>
    <t>GASTRO5</t>
  </si>
  <si>
    <t>MANIP</t>
  </si>
  <si>
    <t>IRA1</t>
  </si>
  <si>
    <t>IRA2</t>
  </si>
  <si>
    <t>IRA3</t>
  </si>
  <si>
    <t>IRA4</t>
  </si>
  <si>
    <t>IRA5</t>
  </si>
  <si>
    <t>IRA6</t>
  </si>
  <si>
    <t>IRA</t>
  </si>
  <si>
    <t>IRACAT</t>
  </si>
  <si>
    <t>IRAECRITE</t>
  </si>
  <si>
    <t>IRAVAL</t>
  </si>
  <si>
    <t>IRADIF</t>
  </si>
  <si>
    <t>GOUTTE</t>
  </si>
  <si>
    <t>CHIR</t>
  </si>
  <si>
    <t>ACTIVITE</t>
  </si>
  <si>
    <t>NUM6</t>
  </si>
  <si>
    <t>DENOM6</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</si>
  <si>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</si>
  <si>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</si>
  <si>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</si>
  <si>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</si>
  <si>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</si>
  <si>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</si>
  <si>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</si>
  <si>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Indiquer les équipements techniques mis à disposition pour stériliser les DM:</t>
  </si>
  <si>
    <t>Indiquer les DM stérilisés:</t>
  </si>
  <si>
    <t xml:space="preserve">          Type de traitement: Détergent / Désinfectant</t>
  </si>
  <si>
    <t>Brassard à tension</t>
  </si>
  <si>
    <t>UNIQUE</t>
  </si>
  <si>
    <t>REUTIL</t>
  </si>
  <si>
    <t>BRASSARD</t>
  </si>
  <si>
    <t>BRASSARDVAL</t>
  </si>
  <si>
    <t>BRASSARDETER</t>
  </si>
  <si>
    <t>BASSIN</t>
  </si>
  <si>
    <t>BASSINVAL</t>
  </si>
  <si>
    <t>BASSINDETER</t>
  </si>
  <si>
    <t>GENEDETER</t>
  </si>
  <si>
    <t>MAT13</t>
  </si>
  <si>
    <t>MAT14</t>
  </si>
  <si>
    <t>DENOMAT13</t>
  </si>
  <si>
    <t>DENOMAT14</t>
  </si>
  <si>
    <t>NUM3</t>
  </si>
  <si>
    <t>DENOM3</t>
  </si>
  <si>
    <t>LOCAUX12</t>
  </si>
  <si>
    <t>BOUILL</t>
  </si>
  <si>
    <t>RESTO14</t>
  </si>
  <si>
    <t>d'objectifs atteints</t>
  </si>
  <si>
    <t>Date de l'évaluation</t>
  </si>
  <si>
    <t>Date de l'evaluation:</t>
  </si>
  <si>
    <t>Chapitre VI - Gestion des risques épidémiques</t>
  </si>
  <si>
    <t>GESTION DES RISQUES EPIDEMIQUES</t>
  </si>
  <si>
    <t>CHAPITRE VI - GESTION DES RISQUES EPIDEMIQUES</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</si>
  <si>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</si>
  <si>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</si>
  <si>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</si>
  <si>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</si>
  <si>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</si>
  <si>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</si>
  <si>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</si>
  <si>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</si>
  <si>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</si>
  <si>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</si>
  <si>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</si>
  <si>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</si>
  <si>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</si>
  <si>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</si>
  <si>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</si>
  <si>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</si>
  <si>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</si>
  <si>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</si>
  <si>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</si>
  <si>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</si>
  <si>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</si>
  <si>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</si>
  <si>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</si>
  <si>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</si>
  <si>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</si>
  <si>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</si>
  <si>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</si>
  <si>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</si>
  <si>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</si>
  <si>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</si>
  <si>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</si>
  <si>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</si>
  <si>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Bassin et urinoir</t>
  </si>
  <si>
    <t>Code attribué par votre CCLIN*</t>
  </si>
  <si>
    <t>NUM5</t>
  </si>
  <si>
    <t>Page 2/4</t>
  </si>
  <si>
    <t>Page 3/4</t>
  </si>
  <si>
    <t>Page 4/4</t>
  </si>
  <si>
    <t xml:space="preserve">   Pour imprimer le poster:</t>
  </si>
  <si>
    <t xml:space="preserve">   Fichier "Menu" puis "Imprimer"</t>
  </si>
  <si>
    <t>A LIRE AVANT DE COMMENCER LA SAISIE DES DONNEES</t>
  </si>
  <si>
    <t>Des CAT sont prévus en cas de dysfonctionnement(s)</t>
  </si>
  <si>
    <t xml:space="preserve">Circuit du linge propre </t>
  </si>
  <si>
    <t>Circuit du linge sale</t>
  </si>
  <si>
    <t>Pour commencer, cliquer sur l'onglet "Menu" situé en bas de l'écran ou sur le lien suivant:</t>
  </si>
  <si>
    <t>MENU</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</si>
  <si>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</si>
  <si>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</si>
  <si>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</si>
  <si>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</si>
  <si>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 xml:space="preserve">          - la traçabilité des DASRI:</t>
  </si>
  <si>
    <t xml:space="preserve">                    ● la convention avec le prestataire prenant en charge les déchets</t>
  </si>
  <si>
    <t>CONVENTION</t>
  </si>
  <si>
    <t>CERFA</t>
  </si>
  <si>
    <t>DESTRUCTION</t>
  </si>
  <si>
    <t xml:space="preserve">                    ● le remplissage pour chaque dépôt ou collecte d'un bon de prise en charge ou d'un bordereau Cerfa</t>
  </si>
  <si>
    <t xml:space="preserve">          - le matériel de protection individuelle du personnel</t>
  </si>
  <si>
    <t>En cas de dysfonctionnement, vous avez une CAT qui prévoit les points suivants:</t>
  </si>
  <si>
    <t>FILTRE</t>
  </si>
  <si>
    <t>PORT2</t>
  </si>
  <si>
    <t>Le carnet sanitaire portant sur la gestion de la qualité de l'eau est en place</t>
  </si>
  <si>
    <t xml:space="preserve">          - la cartographie actualisée du réseau</t>
  </si>
  <si>
    <t>DISPO</t>
  </si>
  <si>
    <t>EXPERT</t>
  </si>
  <si>
    <t xml:space="preserve">     - pour les actions à mener concernant le réseau d'eau dans l'établissement</t>
  </si>
  <si>
    <t>VISITE</t>
  </si>
  <si>
    <t>OFFICE</t>
  </si>
  <si>
    <t>BONBONNE</t>
  </si>
  <si>
    <t>vous n'avez pas à y répondre.</t>
  </si>
  <si>
    <t>CHAPITRE I</t>
  </si>
  <si>
    <t>CHAPITRE V</t>
  </si>
  <si>
    <t>1=Oui, 2=Non</t>
  </si>
  <si>
    <t>CHAPITRE VI</t>
  </si>
  <si>
    <t>VI-1 GALE</t>
  </si>
  <si>
    <t>VI-2 TUBERCULOSE PULMONAIRE</t>
  </si>
  <si>
    <t xml:space="preserve">     - écrite</t>
  </si>
  <si>
    <t>CHAPITRE VII</t>
  </si>
  <si>
    <r>
      <t>Rappel:</t>
    </r>
    <r>
      <rPr>
        <i/>
        <sz val="10"/>
        <color indexed="12"/>
        <rFont val="Arial"/>
        <family val="2"/>
      </rPr>
      <t xml:space="preserve"> </t>
    </r>
  </si>
  <si>
    <t>ATB1</t>
  </si>
  <si>
    <t>ATB2</t>
  </si>
  <si>
    <t>SCORE1D</t>
  </si>
  <si>
    <t>Le linge propre est maintenu à l'abri d'une contamination (il est entreposé dans un chariot ou armoire ou filmé ou local dédié fermé)</t>
  </si>
  <si>
    <t>Lors des manipulations du linge souillé de liquides biologiques (selles, urines, sang), il est demandé d'appliquer les précautions "standard":</t>
  </si>
  <si>
    <t xml:space="preserve">     - un traitement des locaux comportant une désinfection à l'Eau de Javel® diluée est prévu</t>
  </si>
  <si>
    <r>
      <t xml:space="preserve">          - le délai de stockage (jours)                                                         </t>
    </r>
    <r>
      <rPr>
        <i/>
        <sz val="9"/>
        <rFont val="Arial"/>
        <family val="2"/>
      </rPr>
      <t>Saisir un nombre entier</t>
    </r>
  </si>
  <si>
    <r>
      <t>Le principe d'une antisepsie en 4 temps</t>
    </r>
    <r>
      <rPr>
        <sz val="11"/>
        <rFont val="Arial"/>
        <family val="2"/>
      </rPr>
      <t xml:space="preserve"> (nettoyage, rinçage, séchage, antisepsie avec séchage spontané)</t>
    </r>
    <r>
      <rPr>
        <b/>
        <sz val="11"/>
        <rFont val="Arial"/>
        <family val="2"/>
      </rPr>
      <t xml:space="preserve"> est préconisé </t>
    </r>
    <r>
      <rPr>
        <sz val="11"/>
        <rFont val="Arial"/>
        <family val="2"/>
      </rPr>
      <t>(exemple: pose d'un cathéter veineux périphérique ou sous cutané)</t>
    </r>
  </si>
  <si>
    <t>Pour certaines questions, lorsqu'une réponse négative est donnée, les questions suivantes apparaissent en gris:</t>
  </si>
  <si>
    <t>1=Oui, 2=Non, 3=NA</t>
  </si>
  <si>
    <t>CHAPITRE II</t>
  </si>
  <si>
    <t>CHAPITRE III</t>
  </si>
  <si>
    <t>Matériels utilisés dans l'établissement</t>
  </si>
  <si>
    <t>Extracteur à oxygène</t>
  </si>
  <si>
    <t>Générateur (appareil) aérosol</t>
  </si>
  <si>
    <t xml:space="preserve">                    ● des bandeaux</t>
  </si>
  <si>
    <t xml:space="preserve">                    ● des balais trapèzes</t>
  </si>
  <si>
    <t xml:space="preserve">                    ● des chiffonnettes</t>
  </si>
  <si>
    <t>MAÎTRISE DU RISQUE INFECTIEUX: FAM et MAS</t>
  </si>
  <si>
    <t xml:space="preserve">                    ● des produits</t>
  </si>
  <si>
    <t xml:space="preserve">                    ● des gants de ménage</t>
  </si>
  <si>
    <t>Chariot de soins</t>
  </si>
  <si>
    <t>Chariot linge propre</t>
  </si>
  <si>
    <t>Chariot linge sale</t>
  </si>
  <si>
    <t>CHAPITRE IV</t>
  </si>
  <si>
    <t>Si oui, elles sont:</t>
  </si>
  <si>
    <t>GESTION DES SOINS</t>
  </si>
  <si>
    <t>AQUITAINE</t>
  </si>
  <si>
    <t>FINESS</t>
  </si>
  <si>
    <t>GESTION DU MATERIEL DE SOINS</t>
  </si>
  <si>
    <t>CHAPITRE III - GESTION DU MATERIEL DE SOINS</t>
  </si>
  <si>
    <t xml:space="preserve">     - travaille en réseau avec une équipe opérationnelle en hygiène d'un établissement de santé</t>
  </si>
  <si>
    <t>Le temps de contact des antiseptiques est précisé</t>
  </si>
  <si>
    <t>GALE8</t>
  </si>
  <si>
    <t>TUB11</t>
  </si>
  <si>
    <t>MAT15</t>
  </si>
  <si>
    <t>MAT16</t>
  </si>
  <si>
    <t>MAT17</t>
  </si>
  <si>
    <t>MAT18</t>
  </si>
  <si>
    <t>DENOMAT15</t>
  </si>
  <si>
    <t>DENOMAT16</t>
  </si>
  <si>
    <t>DENOMAT17</t>
  </si>
  <si>
    <t>DENOMAT18</t>
  </si>
  <si>
    <t>ACTE12</t>
  </si>
  <si>
    <t>DENOMACT1</t>
  </si>
  <si>
    <t>DENOMACT3</t>
  </si>
  <si>
    <t>DENOMACT4</t>
  </si>
  <si>
    <t>DENOMACT5</t>
  </si>
  <si>
    <t>DENOMACT8</t>
  </si>
  <si>
    <t>DENOMACT9</t>
  </si>
  <si>
    <t>DENOMACT10</t>
  </si>
  <si>
    <t>DENOMACT12</t>
  </si>
  <si>
    <t>HYG4</t>
  </si>
  <si>
    <t>5-Antiseptiques</t>
  </si>
  <si>
    <t>CHAPITRE I - MOYENS DE PREVENTION DANS L'ETABLISSEMENT</t>
  </si>
  <si>
    <t>CHAPITRE V - LES VACCINATIONS CONTRE LES INFECTIONS RESPIRATOIRES</t>
  </si>
  <si>
    <t>CHAPITRE VII - PREVENTION DES ACCIDENTS D'EXPOSITION AU SANG</t>
  </si>
  <si>
    <t>2-Hygiène corporelle</t>
  </si>
  <si>
    <t>MAITRISE DU RISQUE INFECTIEUX EN FAM et MAS</t>
  </si>
  <si>
    <t>I - Moyens de prévention</t>
  </si>
  <si>
    <t>Version Décembre 2012</t>
  </si>
  <si>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</si>
  <si>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</si>
  <si>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</si>
  <si>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</si>
  <si>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</si>
  <si>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</si>
  <si>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</si>
  <si>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</si>
  <si>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ALIMVAL</t>
  </si>
  <si>
    <t>ASPIVAL</t>
  </si>
  <si>
    <t>MAINVAL</t>
  </si>
  <si>
    <t>OXYVAL</t>
  </si>
  <si>
    <t>PLAIEVAL</t>
  </si>
  <si>
    <t>COMPLVAL</t>
  </si>
  <si>
    <t>STANVAL</t>
  </si>
  <si>
    <t>PRELEVAL</t>
  </si>
  <si>
    <t>NURSVAL</t>
  </si>
  <si>
    <t>STOMIVAL</t>
  </si>
  <si>
    <t>ALCOOL</t>
  </si>
  <si>
    <t>PHA</t>
  </si>
  <si>
    <t>INFOPHA</t>
  </si>
  <si>
    <t>POUBELLE</t>
  </si>
  <si>
    <t>AIR</t>
  </si>
  <si>
    <t>SIGNAL</t>
  </si>
  <si>
    <t>LAVAGE</t>
  </si>
  <si>
    <t>ACTE6</t>
  </si>
  <si>
    <t>ACTE7</t>
  </si>
  <si>
    <t>ACTE8</t>
  </si>
  <si>
    <t>ACTE9</t>
  </si>
  <si>
    <t>ACTE10</t>
  </si>
  <si>
    <t>ACTE11</t>
  </si>
  <si>
    <t>DENOMACT6</t>
  </si>
  <si>
    <t>DENOMACT7</t>
  </si>
  <si>
    <t>DENOMACT11</t>
  </si>
  <si>
    <t>DENOMANTI</t>
  </si>
  <si>
    <t>DENOMSTAND</t>
  </si>
  <si>
    <t>NUM4</t>
  </si>
  <si>
    <t>DENOM4</t>
  </si>
  <si>
    <t>DENOMCOMP</t>
  </si>
  <si>
    <t>HYG3</t>
  </si>
  <si>
    <t>DENOMHYG</t>
  </si>
  <si>
    <t>DENOMSURV</t>
  </si>
  <si>
    <t>DENOMATB</t>
  </si>
  <si>
    <t>DENOMTENUE</t>
  </si>
  <si>
    <t>DENOMGALE</t>
  </si>
  <si>
    <t>DENOMTUB</t>
  </si>
  <si>
    <t>DENOMGASTRO</t>
  </si>
  <si>
    <t>DENOMIRA</t>
  </si>
  <si>
    <t xml:space="preserve">     - à l'ARS</t>
  </si>
  <si>
    <t xml:space="preserve">     - à l'ARLIN</t>
  </si>
  <si>
    <t>EQUIPE</t>
  </si>
  <si>
    <t>ADMIN</t>
  </si>
  <si>
    <t>BMR</t>
  </si>
  <si>
    <t>NUTRITION</t>
  </si>
  <si>
    <t>CAT</t>
  </si>
  <si>
    <t>ARS</t>
  </si>
  <si>
    <t>ATB</t>
  </si>
  <si>
    <t>REEVAL</t>
  </si>
  <si>
    <t xml:space="preserve">          - la température à 3°C des aliments cuisinés avant remise en température est contrôlée</t>
  </si>
  <si>
    <t xml:space="preserve">          - la température à 63°C des aliments cuisinés après remise en tempéature est contrôlée</t>
  </si>
  <si>
    <t>PORT</t>
  </si>
  <si>
    <t>CHANGEMENT</t>
  </si>
  <si>
    <t>EXTERIEUR</t>
  </si>
  <si>
    <t xml:space="preserve">Etablissement </t>
  </si>
  <si>
    <t>SURV1</t>
  </si>
  <si>
    <t>SURV2</t>
  </si>
  <si>
    <t>SURV3</t>
  </si>
  <si>
    <t xml:space="preserve">Cet outil vous permet de saisir les fiches du manuel d'auto-évaluation de la maîtrise du risque infectieux </t>
  </si>
  <si>
    <t>En liaison froide</t>
  </si>
  <si>
    <t>En liaison chaude</t>
  </si>
  <si>
    <t>ARLIN</t>
  </si>
  <si>
    <t>La politique de l'hygiène des mains valorise l'utilisation des produits hydro-alcooliques</t>
  </si>
  <si>
    <t xml:space="preserve">          - l'épisode a généré des mesures d'amélioration mises en place dans l'établissement</t>
  </si>
  <si>
    <t>EPISODE</t>
  </si>
  <si>
    <t>Votre établissement a défini une procédure concernant le fonctionnement "d'atelier cuisine"</t>
  </si>
  <si>
    <t xml:space="preserve">          - diffusées et mises à disposition dans tous les secteurs concernés</t>
  </si>
  <si>
    <t xml:space="preserve"> des commentaires dans cet encadré.</t>
  </si>
  <si>
    <t>Des produits hydro-alcooliques sont mis à disposition du personnel</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</si>
  <si>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</si>
  <si>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</si>
  <si>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</si>
  <si>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</si>
  <si>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</si>
  <si>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</si>
  <si>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</si>
  <si>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</si>
  <si>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</si>
  <si>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</si>
  <si>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</si>
  <si>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</si>
  <si>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</si>
  <si>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</si>
  <si>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 xml:space="preserve">          - une traçabilité de l'entretien des locaux</t>
  </si>
  <si>
    <t xml:space="preserve">          - l'utilisation de:</t>
  </si>
  <si>
    <t xml:space="preserve">                    ● détergents</t>
  </si>
  <si>
    <t xml:space="preserve">                    ● détergents / désinfectants</t>
  </si>
  <si>
    <t xml:space="preserve">                    ● la méthode vapeur</t>
  </si>
  <si>
    <t>En cas de températures non conformes, vous disposez d'une conduite à tenir (protocole)</t>
  </si>
  <si>
    <t xml:space="preserve">     - du matériel sécurisé pour perfusions sous cutanées</t>
  </si>
  <si>
    <t xml:space="preserve">     - du matériel sécurisé pour l'insulinothérapie par auto-piqueur</t>
  </si>
  <si>
    <t>Il existe une procédure de traitement (nettoyage et désinfection) du matériel de soins réutilisable ne nécessitant pas de stérilisation</t>
  </si>
  <si>
    <t>Appareillage</t>
  </si>
  <si>
    <t xml:space="preserve">          - de faciliter l'hygiène des mains des usagers</t>
  </si>
  <si>
    <t>Votre établissement a instauré une procédure concernant l'entretien des appareils électroménagers validée par le directeur ou par l'instance de prévention des infections:</t>
  </si>
  <si>
    <t xml:space="preserve">          Une procédure existe</t>
  </si>
  <si>
    <t>APPAREIL</t>
  </si>
  <si>
    <t xml:space="preserve">          La procédure est validée</t>
  </si>
  <si>
    <t>APPAPROC</t>
  </si>
  <si>
    <t>APPAVAL</t>
  </si>
  <si>
    <t>APPADETER</t>
  </si>
  <si>
    <t>BASSINPROC</t>
  </si>
  <si>
    <t>BRASSARDPROC</t>
  </si>
  <si>
    <t>CHAISEPROC</t>
  </si>
  <si>
    <t>SOINPROC</t>
  </si>
  <si>
    <t>Chaise percée</t>
  </si>
  <si>
    <t>PERCE</t>
  </si>
  <si>
    <t>PERCEPROC</t>
  </si>
  <si>
    <t>PERCEVAL</t>
  </si>
  <si>
    <t>PERCEDETER</t>
  </si>
  <si>
    <t>PROPREPROC</t>
  </si>
  <si>
    <t>PROPREDETER</t>
  </si>
  <si>
    <t>PROPREVAP</t>
  </si>
  <si>
    <t>SALEPROC</t>
  </si>
  <si>
    <t>LITPROC</t>
  </si>
  <si>
    <t>Dispositif de distribution des médicaments</t>
  </si>
  <si>
    <t>MEDIPROC</t>
  </si>
  <si>
    <t>EXTRAPROC</t>
  </si>
  <si>
    <t>GENEPROC</t>
  </si>
  <si>
    <t>Lève personne ou verticalisateur (sangles ou hamac)</t>
  </si>
  <si>
    <t>LEVEPROC</t>
  </si>
  <si>
    <t>VENTIL</t>
  </si>
  <si>
    <t>VENTILPROC</t>
  </si>
  <si>
    <t>VENTILVAL</t>
  </si>
  <si>
    <t>VENTILDETER</t>
  </si>
  <si>
    <t>Matériel respiratoire</t>
  </si>
  <si>
    <t>RESPI</t>
  </si>
  <si>
    <t>RESPIPROC</t>
  </si>
  <si>
    <t>RESPIVAL</t>
  </si>
  <si>
    <t>RESPIDETER</t>
  </si>
  <si>
    <t>Thermomètre température usager</t>
  </si>
  <si>
    <t>THERMOPROC</t>
  </si>
  <si>
    <t>I-1 MOYENS</t>
  </si>
  <si>
    <t>I-2 SURVEILLANCE / ALERTE</t>
  </si>
  <si>
    <t>I-3 ANTIBIOTIQUES</t>
  </si>
  <si>
    <t>I-4 TENUE DU PERSONNEL DANS L'ETABLISSEMENT</t>
  </si>
  <si>
    <t>II-1 ENTRETIEN DES LOCAUX</t>
  </si>
  <si>
    <t>II-2 HYGIENE EN RESTAURATION</t>
  </si>
  <si>
    <t>II-3 GESTION DU LINGE</t>
  </si>
  <si>
    <t>II-4 GESTION DES DECHETS</t>
  </si>
  <si>
    <t>II-5 GESTION DE LA QUALITE DE L'EAU</t>
  </si>
  <si>
    <t>IV-1 ACTES DE SOINS INFIRMIERS ET DE NURSING</t>
  </si>
  <si>
    <t>IV-2 HYGIENE CORPORELLE, PRESTATIONS DE SOINS ET D'ACCOMPAGNEMENT DES USAGERS</t>
  </si>
  <si>
    <t>IV-5 ANTISEPTIQUES</t>
  </si>
  <si>
    <t>Aspiration buccale</t>
  </si>
  <si>
    <t>Aspiration bronchique ou endotrachéale</t>
  </si>
  <si>
    <t>AEROPROC</t>
  </si>
  <si>
    <t>ALIMPROC</t>
  </si>
  <si>
    <t>ASPIPROC</t>
  </si>
  <si>
    <t>BUCPROC</t>
  </si>
  <si>
    <t>BUCVAL</t>
  </si>
  <si>
    <t>MAINPROC</t>
  </si>
  <si>
    <t>INJECTPROC</t>
  </si>
  <si>
    <t>OXYPROC</t>
  </si>
  <si>
    <t>PLAIEPROC</t>
  </si>
  <si>
    <t>PERFPROC</t>
  </si>
  <si>
    <t>VOIEPROC</t>
  </si>
  <si>
    <t>COMPLPROC</t>
  </si>
  <si>
    <t>STANPROC</t>
  </si>
  <si>
    <t>PRELEVPROC</t>
  </si>
  <si>
    <t>NURSPROC</t>
  </si>
  <si>
    <t>SONDPROC</t>
  </si>
  <si>
    <t>STOMIPROC</t>
  </si>
  <si>
    <t>L'hygiène corporelle des usagers fait l'objet d'une procédure</t>
  </si>
  <si>
    <t>Chaque usager bénéficie d'un projet personnalisé et d'un document de prise en charge individuel</t>
  </si>
  <si>
    <t>La surveillance de l'état bucco-dentaire est organisée par l'établissement</t>
  </si>
  <si>
    <t>Le lavage des mains et/ou l'utilisation de PHA est préconisé aux usagers</t>
  </si>
  <si>
    <t>PROJET</t>
  </si>
  <si>
    <t>IV-3-1 Hygiène des mains</t>
  </si>
  <si>
    <t>IV-3-2 Gants</t>
  </si>
  <si>
    <t xml:space="preserve">          - un distributeur d'essuie-mains</t>
  </si>
  <si>
    <t xml:space="preserve">          - un distributeur de savon doux liquide</t>
  </si>
  <si>
    <t xml:space="preserve">          - une poubelle (type corbeille à papier)</t>
  </si>
  <si>
    <t>Le directeur (ou la personne déléguée) coordonne la gestion des déchets qui porte sur:</t>
  </si>
  <si>
    <t xml:space="preserve">          - le conditionnement identifié OM, DASRI et OPCT</t>
  </si>
  <si>
    <t>Lors de manipulations de tous les  déchets, il est demandé dans les procédures d'appliquer les précautions "standard":</t>
  </si>
  <si>
    <t>Les moyens alloués permettent l'application de ces procédures et les éléments suivants sont à disposition des équipes et des usagers concernés:</t>
  </si>
  <si>
    <t xml:space="preserve">          - les sacs et/ou cartons et/ou fûts à déchets DASRI</t>
  </si>
  <si>
    <t xml:space="preserve">          - les collecteurs OPCT répondant à la norme</t>
  </si>
  <si>
    <t>II-5.1 Eau chaude sanitaire et risque légionelle</t>
  </si>
  <si>
    <t>Un contrôle annuel visant le dénombrement des légionelles est réalisé dans l'établissement</t>
  </si>
  <si>
    <r>
      <t xml:space="preserve">          - la production DASRI (kg/mois)                                                    </t>
    </r>
    <r>
      <rPr>
        <i/>
        <sz val="9"/>
        <rFont val="Arial"/>
        <family val="2"/>
      </rPr>
      <t>Saisir un nombre entier</t>
    </r>
  </si>
  <si>
    <t>Le laboratoire sollicité est accrédité légionelles (méthode NF T 90-431)</t>
  </si>
  <si>
    <t>Le contrôle comporte au moins cinq points de prélèvement</t>
  </si>
  <si>
    <t xml:space="preserve">          - une information vers le directeur et l'instance de prévention du risque infectieux est systématique</t>
  </si>
  <si>
    <t xml:space="preserve">          - des mesures correctives</t>
  </si>
  <si>
    <t xml:space="preserve">          - une vérification de la normalisation des analyses</t>
  </si>
  <si>
    <t xml:space="preserve">          - une sécurisation des points d'usage par la mise en place de filtration terminale sur douche et/ou robinet (solution transitoire)</t>
  </si>
  <si>
    <t xml:space="preserve">          - la mise à disposition de la réglementation en vigueur</t>
  </si>
  <si>
    <t xml:space="preserve">          - la traçabilité, 1 fois par semaine au minimum, de la purge des points d'usage inutilisés (eau chaude et froide)</t>
  </si>
  <si>
    <t xml:space="preserve">          - l'expertise technique et sanitaire portant sur le réseau par un organisme spécialisé</t>
  </si>
  <si>
    <t>Le principe d'utilisation UN GESTE = UNE PAIRE DE GANTS est préconisé</t>
  </si>
  <si>
    <t>Les précautions complémentaires font l'objet d'une information spécifique aux professionnels concernés</t>
  </si>
  <si>
    <t>Il existe une procédure sur l'utilisation des antiseptiques dans l'établissement</t>
  </si>
  <si>
    <t>MOYEN1</t>
  </si>
  <si>
    <t>MOYEN2</t>
  </si>
  <si>
    <t>MOYEN3</t>
  </si>
  <si>
    <t>MOYEN4</t>
  </si>
  <si>
    <t>MOYEN5</t>
  </si>
  <si>
    <t>MOYEN6</t>
  </si>
  <si>
    <t>MOYEN7</t>
  </si>
  <si>
    <t>MOYEN8</t>
  </si>
  <si>
    <t>MOYEN9</t>
  </si>
  <si>
    <t>MOYEN10</t>
  </si>
  <si>
    <t>MOYEN</t>
  </si>
  <si>
    <t>DENOMOYEN</t>
  </si>
  <si>
    <t xml:space="preserve">2-Surveillance / Alerte </t>
  </si>
  <si>
    <t>4-Tenue du personnel dans l'établissement</t>
  </si>
  <si>
    <t>DENOMAES8</t>
  </si>
  <si>
    <t>DENOMAES9</t>
  </si>
  <si>
    <t>DENOMAES10</t>
  </si>
  <si>
    <t>DENOMAES11</t>
  </si>
  <si>
    <t>MAÎTRISE DU RISQUE INFECTIEUX</t>
  </si>
  <si>
    <t>FAM ET MAS</t>
  </si>
  <si>
    <t xml:space="preserve">          - validée par le directeur de l'établissement ou par l'instance de prévention des infections</t>
  </si>
  <si>
    <t xml:space="preserve">          - diffusée aux professionnels concernés</t>
  </si>
  <si>
    <t>L'inscription de la date d'ouverture sur les flacons multi doses est demandée</t>
  </si>
  <si>
    <t>L'utilisation des antiseptiques alcooliques est valorisée (en dehors des muqueuses)</t>
  </si>
  <si>
    <t>ANTISEPSIE</t>
  </si>
  <si>
    <t>Il existe une procédure dans l'établissement pour faire face à un cas de gale</t>
  </si>
  <si>
    <t>GALEPROC</t>
  </si>
  <si>
    <t xml:space="preserve">    - validée par le directeur de l'établissement ou par l'instance de prévention des infections</t>
  </si>
  <si>
    <t xml:space="preserve">    - diffusée aux professionnels concernés</t>
  </si>
  <si>
    <t>Si oui, elle prévoit:</t>
  </si>
  <si>
    <t xml:space="preserve">    - l'approvisionnement des produits (ivermectine) pour le traitement des personnes en cas de gale</t>
  </si>
  <si>
    <t xml:space="preserve">    - la mise en place et la levée des mesures de précautions complémentaires de type contact sur prescription médicale</t>
  </si>
  <si>
    <t xml:space="preserve">    - que l'usager reste dans sa chambre jusqu'à l'efficacité d'un traitement curatif (48h)</t>
  </si>
  <si>
    <t>TRACA</t>
  </si>
  <si>
    <t xml:space="preserve">    - le traitement du linge, dont celui de l'usager, par des produits anti-acariens pour le linge non lavable à 60° C</t>
  </si>
  <si>
    <t xml:space="preserve">    - une procédure et une traçabilité de l'information aux personnes contacts (usagers, professinnels, intervenants extérieurs, chauffeurs de taxi, famille, lieu d'hébergement)</t>
  </si>
  <si>
    <t>Le cas de gale est notifié:</t>
  </si>
  <si>
    <t xml:space="preserve">     - dans le dossier de l'usager</t>
  </si>
  <si>
    <t xml:space="preserve">     - auprès des services de l'ARS</t>
  </si>
  <si>
    <t>Il existe une procédure dans l'établissement pour faire face à un cas de suspicion de tuberculose</t>
  </si>
  <si>
    <t xml:space="preserve">     - validée par le directeur de l'établissement ou par l'instance de prévention des infections</t>
  </si>
  <si>
    <t xml:space="preserve">     - diffusée aux professionnels concernés</t>
  </si>
  <si>
    <t>TUBERPROC</t>
  </si>
  <si>
    <t xml:space="preserve">     - d'identifier le centre de lutte antituberculeux (CLAT)</t>
  </si>
  <si>
    <t xml:space="preserve">     - la demande d'un avis spécialisé</t>
  </si>
  <si>
    <t xml:space="preserve">     - la mise en place des précautions complémentaires type air en attendant le transfert</t>
  </si>
  <si>
    <t xml:space="preserve">     - d'informer systématiquement le médecin de santé au travail</t>
  </si>
  <si>
    <t xml:space="preserve">     - des mesures de dépistage des usagers et du personnel</t>
  </si>
  <si>
    <t xml:space="preserve">     - des masques chirurgicaux pour l'usager atteint</t>
  </si>
  <si>
    <t>MEDECIN</t>
  </si>
  <si>
    <t>USAGER</t>
  </si>
  <si>
    <t>SERVICE</t>
  </si>
  <si>
    <t xml:space="preserve">     - des masques respiratoires (FFP1 ou FFP2) pour le personnel</t>
  </si>
  <si>
    <t xml:space="preserve">     - une déclaration obligatoire faite auprès de la CVGAS de l'ARS</t>
  </si>
  <si>
    <t xml:space="preserve">     - d'hospitaliser systématiquement l'usager dans un service de médecine</t>
  </si>
  <si>
    <t>Il existe une procédure dans l'établissement pour faire face à une épidémie (à partir de trois cas)</t>
  </si>
  <si>
    <t>GASTROPROC</t>
  </si>
  <si>
    <t>Les précautions complémentaires contact sont mises en place</t>
  </si>
  <si>
    <t>PLACE</t>
  </si>
  <si>
    <r>
      <t xml:space="preserve">En cas d'usager suspect de diarrhée à </t>
    </r>
    <r>
      <rPr>
        <b/>
        <i/>
        <sz val="11"/>
        <rFont val="Arial"/>
        <family val="2"/>
      </rPr>
      <t>Clostridium difficile</t>
    </r>
    <r>
      <rPr>
        <b/>
        <sz val="11"/>
        <rFont val="Arial"/>
        <family val="2"/>
      </rPr>
      <t>:</t>
    </r>
  </si>
  <si>
    <t xml:space="preserve">     - les usagers</t>
  </si>
  <si>
    <t xml:space="preserve">     - les salariés et intervenants extérieurs</t>
  </si>
  <si>
    <t xml:space="preserve">     - les visiteurs</t>
  </si>
  <si>
    <t>ISALARIE</t>
  </si>
  <si>
    <t>VISITEUR</t>
  </si>
  <si>
    <t>JOUR</t>
  </si>
  <si>
    <t>Les précautions complémentaires de type gouttelettes sont mises en place</t>
  </si>
  <si>
    <t>Le port du masque chirurgical est indiqué pour le personnel effectuant des soins auprès des usagers atteints d'IRA</t>
  </si>
  <si>
    <t>Il est demandé à l'usager atteint d'IRA de ne pas fréquenter la structure de jour et, s'il quitte sa chambre, de porter un masque chirurgical</t>
  </si>
  <si>
    <t>La participation à des activités de groupe est temporairement suspendue pour l'usager atteint d'IRA</t>
  </si>
  <si>
    <t xml:space="preserve">     - l'établissement</t>
  </si>
  <si>
    <t>PRESENCE</t>
  </si>
  <si>
    <t xml:space="preserve">     - le professionnel</t>
  </si>
  <si>
    <t>Le changement de la tenue est quotidien</t>
  </si>
  <si>
    <t xml:space="preserve">          - les procédures spécifiques prennent en compte la classification</t>
  </si>
  <si>
    <t>L'établissement prend en charge la blanchisserie</t>
  </si>
  <si>
    <t>1=Totalement, 2=Partiellement, 3=Pas du tout</t>
  </si>
  <si>
    <t xml:space="preserve">          - tri à la production</t>
  </si>
  <si>
    <t xml:space="preserve">          - conditionnement (sacs étanches,…)</t>
  </si>
  <si>
    <t xml:space="preserve">          - lieu de stockage intermédiaire</t>
  </si>
  <si>
    <t>Si oui, elles portent sur l'existence d'un:</t>
  </si>
  <si>
    <t>1=FAM,  2=MAS,  3=FAM+MAS</t>
  </si>
  <si>
    <t>Nombre total de places d'accueil</t>
  </si>
  <si>
    <t>PLACES</t>
  </si>
  <si>
    <t>l'évaluation (nom, fonction)</t>
  </si>
  <si>
    <t xml:space="preserve">Personnes ayant réalisé </t>
  </si>
  <si>
    <t>("Alt+Entrée" pour revenir à la ligne)</t>
  </si>
  <si>
    <t>Nombre de places d'accueil</t>
  </si>
  <si>
    <t>hébergement temporaire et/ou</t>
  </si>
  <si>
    <t>permanent</t>
  </si>
  <si>
    <t>TEMPO</t>
  </si>
  <si>
    <t>de jour</t>
  </si>
  <si>
    <t>*A remplir lors d'enquêtes organisées par les CCLIN  en coordination avec les ARLIN (champs facultatifs)</t>
  </si>
  <si>
    <t>1=Oui, 2=Non, 3=Non adapté (car usage unique)</t>
  </si>
  <si>
    <t xml:space="preserve">          - le tri à la production OM, DASRI et OPCT</t>
  </si>
  <si>
    <t xml:space="preserve">          - l'évacuation et le transport des DASRI</t>
  </si>
  <si>
    <t>Vous pouvez indiquer:</t>
  </si>
  <si>
    <t>Si oui, il contient les éléments suivants:</t>
  </si>
  <si>
    <t>IV-3 PRECAUTIONS STANDARD</t>
  </si>
  <si>
    <t>Aérosol thérapie</t>
  </si>
  <si>
    <t>Alimentation entérale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</si>
  <si>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</si>
  <si>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</si>
  <si>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</si>
  <si>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</si>
  <si>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</si>
  <si>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</si>
  <si>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</si>
  <si>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</si>
  <si>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Stomies</t>
  </si>
  <si>
    <t>Injections (IM/SC/IV)</t>
  </si>
  <si>
    <t xml:space="preserve">          - la liste des travaux en cours</t>
  </si>
  <si>
    <t xml:space="preserve">          - les opérations de maintenance sur le réseau</t>
  </si>
  <si>
    <t xml:space="preserve">          - les traitements contre le tartre</t>
  </si>
  <si>
    <t xml:space="preserve">          - les traitements de désinfection de la robinetterie</t>
  </si>
  <si>
    <t xml:space="preserve">          - les résultats d'analyse</t>
  </si>
  <si>
    <t>Vous utilisez l'eau embouteillée</t>
  </si>
  <si>
    <t xml:space="preserve">          - un cahier des charges est en place avec la société distributrice de ce type d'eau</t>
  </si>
  <si>
    <t xml:space="preserve">          - une maintenance du système est assurée par cette société</t>
  </si>
  <si>
    <t>STATUT</t>
  </si>
  <si>
    <t>NATURE</t>
  </si>
  <si>
    <t>DATE</t>
  </si>
  <si>
    <t>PERSONNE</t>
  </si>
  <si>
    <t>NOMETAB</t>
  </si>
  <si>
    <t>CODETAB</t>
  </si>
  <si>
    <t>Etablissement:</t>
  </si>
  <si>
    <t>REF</t>
  </si>
  <si>
    <t>FORMATION</t>
  </si>
  <si>
    <t>IDE</t>
  </si>
  <si>
    <t>TECHNIQ</t>
  </si>
  <si>
    <t>VI-3 GASTRO-ENTERITE</t>
  </si>
  <si>
    <t>INFO</t>
  </si>
  <si>
    <t>TENUE</t>
  </si>
  <si>
    <t>SOINS</t>
  </si>
  <si>
    <t>SURV</t>
  </si>
  <si>
    <t>TENUE1</t>
  </si>
  <si>
    <t>TENUE2</t>
  </si>
  <si>
    <t>SCORE1A</t>
  </si>
  <si>
    <t>SCORE1B</t>
  </si>
  <si>
    <t>SCORE1C</t>
  </si>
  <si>
    <t>SCORE1</t>
  </si>
  <si>
    <t>PROTLOC</t>
  </si>
  <si>
    <t>TRACALOC</t>
  </si>
  <si>
    <t>DETER</t>
  </si>
  <si>
    <t>DESINF</t>
  </si>
  <si>
    <t>VAPEUR</t>
  </si>
  <si>
    <t>CHARIOT</t>
  </si>
  <si>
    <t>LOCAUX1</t>
  </si>
  <si>
    <t>LOCAUX2</t>
  </si>
  <si>
    <t>LOCAUX3</t>
  </si>
  <si>
    <t>LOCAUX4</t>
  </si>
  <si>
    <t>LOCAUX5</t>
  </si>
  <si>
    <t>LOCAUX6</t>
  </si>
  <si>
    <t>LOCAUX7</t>
  </si>
  <si>
    <t>LOCAUX8</t>
  </si>
  <si>
    <t>LOCAUX9</t>
  </si>
  <si>
    <t>LOCAUX</t>
  </si>
  <si>
    <t>AUDIT</t>
  </si>
  <si>
    <t>HACCP</t>
  </si>
  <si>
    <t>LIAISON</t>
  </si>
  <si>
    <t>AGENTS</t>
  </si>
  <si>
    <t>REFRIG</t>
  </si>
  <si>
    <t>MICRO</t>
  </si>
  <si>
    <t>LAIT</t>
  </si>
  <si>
    <t>THERMO</t>
  </si>
  <si>
    <t>RESTO1</t>
  </si>
  <si>
    <t>RESTO4</t>
  </si>
  <si>
    <t>RESTO5</t>
  </si>
  <si>
    <t>RESTO6</t>
  </si>
  <si>
    <t>RESTO7</t>
  </si>
  <si>
    <t>RESTO8</t>
  </si>
  <si>
    <t>RESTO9</t>
  </si>
  <si>
    <t>RESTO10</t>
  </si>
  <si>
    <t>RESTO11</t>
  </si>
  <si>
    <t>RESTO12</t>
  </si>
  <si>
    <t>RESTO</t>
  </si>
  <si>
    <t>BLANCHIS</t>
  </si>
  <si>
    <t>PROCPROPRE</t>
  </si>
  <si>
    <t>PROPRVAL</t>
  </si>
  <si>
    <t>PROPRDIF</t>
  </si>
  <si>
    <t>MAINS</t>
  </si>
  <si>
    <t>PROCSALE</t>
  </si>
  <si>
    <t>SALEVAL</t>
  </si>
  <si>
    <t>SALEDIF</t>
  </si>
  <si>
    <t>TRI</t>
  </si>
  <si>
    <t>CONDIT</t>
  </si>
  <si>
    <t>STOCK</t>
  </si>
  <si>
    <t>GANTS</t>
  </si>
  <si>
    <t>MASQUE</t>
  </si>
  <si>
    <t>ARMOIRE</t>
  </si>
  <si>
    <t>SACS</t>
  </si>
  <si>
    <t>PROCDECH</t>
  </si>
  <si>
    <t>DECHVAL</t>
  </si>
  <si>
    <t>DECHDIF</t>
  </si>
  <si>
    <t>TRIOM</t>
  </si>
  <si>
    <t>CONDITOM</t>
  </si>
  <si>
    <t>TRANSPORT</t>
  </si>
  <si>
    <t>DASRI</t>
  </si>
  <si>
    <t>DELAI</t>
  </si>
  <si>
    <t>SACSOM</t>
  </si>
  <si>
    <t>SACSDASRI</t>
  </si>
  <si>
    <t>COLLOPCT</t>
  </si>
  <si>
    <t>MATPROTEC</t>
  </si>
  <si>
    <t>LEGION</t>
  </si>
  <si>
    <t>CARNET</t>
  </si>
  <si>
    <t>CARTO</t>
  </si>
  <si>
    <t>TRAVAUX</t>
  </si>
  <si>
    <t>MAINTENANCE</t>
  </si>
  <si>
    <t>TARTRE</t>
  </si>
  <si>
    <t>ROBINET</t>
  </si>
  <si>
    <t>ANALYSE</t>
  </si>
  <si>
    <t>DATELIMIT</t>
  </si>
  <si>
    <t>FONTAINE</t>
  </si>
  <si>
    <t>PRELEVEM</t>
  </si>
  <si>
    <t>CAHIER</t>
  </si>
  <si>
    <t>SOCIETE</t>
  </si>
  <si>
    <t>DM</t>
  </si>
  <si>
    <t>EQUIPEMENT</t>
  </si>
  <si>
    <t>EXTRACTEUR</t>
  </si>
  <si>
    <t>EXTRAVAL</t>
  </si>
  <si>
    <t>EXTRADETER</t>
  </si>
  <si>
    <t xml:space="preserve">          - un chariot ou armoire ou local dédié fermé</t>
  </si>
  <si>
    <t xml:space="preserve">          - des sacs permettant le tri du linge sale / souillé</t>
  </si>
  <si>
    <t xml:space="preserve">          - le matériel de protection pour le personnel</t>
  </si>
  <si>
    <t>Il existe des procédures de gestion des déchets dans l'établissement</t>
  </si>
  <si>
    <t>GENERATEUR</t>
  </si>
  <si>
    <t>GENEVAL</t>
  </si>
  <si>
    <t>THERMOVAL</t>
  </si>
  <si>
    <t>THERMODETER</t>
  </si>
  <si>
    <t>LIT</t>
  </si>
  <si>
    <t>LITVAL</t>
  </si>
  <si>
    <t>LITDETER</t>
  </si>
  <si>
    <t>LEVE</t>
  </si>
  <si>
    <t>LEVEVAL</t>
  </si>
  <si>
    <t>LEVEDETER</t>
  </si>
  <si>
    <t>SOINVAL</t>
  </si>
  <si>
    <t>SOINDETER</t>
  </si>
  <si>
    <t>MEDICA</t>
  </si>
  <si>
    <t>MEDIVAL</t>
  </si>
  <si>
    <t>MEDIDETER</t>
  </si>
  <si>
    <t>PROPRE</t>
  </si>
  <si>
    <t>SALE</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</si>
  <si>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</si>
  <si>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</si>
  <si>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</si>
  <si>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</si>
  <si>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</si>
  <si>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</si>
  <si>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</si>
  <si>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</si>
  <si>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</si>
  <si>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</si>
  <si>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</si>
  <si>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</si>
  <si>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</si>
  <si>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</si>
  <si>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</si>
  <si>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</si>
  <si>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</si>
  <si>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</si>
  <si>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</si>
  <si>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</si>
  <si>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</si>
  <si>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</si>
  <si>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</si>
  <si>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</si>
  <si>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</si>
  <si>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</si>
  <si>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</si>
  <si>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</si>
  <si>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</si>
  <si>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</si>
  <si>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</si>
  <si>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</si>
  <si>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</si>
  <si>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</si>
  <si>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</si>
  <si>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</si>
  <si>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</si>
  <si>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</si>
  <si>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</si>
  <si>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</si>
  <si>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</si>
  <si>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</si>
  <si>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</si>
  <si>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</si>
  <si>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</si>
  <si>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</si>
  <si>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</si>
  <si>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</si>
  <si>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</si>
  <si>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</si>
  <si>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</si>
  <si>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</si>
  <si>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</si>
  <si>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</si>
  <si>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</si>
  <si>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</si>
  <si>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</si>
  <si>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t>
  </si>
  <si>
    <t>STAND1</t>
  </si>
  <si>
    <t>STAND2</t>
  </si>
  <si>
    <t>STAND3</t>
  </si>
  <si>
    <t>STAND4</t>
  </si>
  <si>
    <t>STAND5</t>
  </si>
  <si>
    <t>STAND6</t>
  </si>
  <si>
    <t>STAND7</t>
  </si>
  <si>
    <t>AERO</t>
  </si>
  <si>
    <t>ALIM</t>
  </si>
  <si>
    <t>ASPI</t>
  </si>
  <si>
    <t>BUCCALE</t>
  </si>
  <si>
    <t>Soins pratiqués</t>
  </si>
  <si>
    <t>MAIN</t>
  </si>
  <si>
    <t>INJECTION</t>
  </si>
  <si>
    <t>OXYGENE</t>
  </si>
  <si>
    <t>PLAIE</t>
  </si>
  <si>
    <t>PERF</t>
  </si>
  <si>
    <t>VOIE</t>
  </si>
  <si>
    <t>PC</t>
  </si>
  <si>
    <t>PS</t>
  </si>
  <si>
    <t>PRELEVE</t>
  </si>
  <si>
    <t>NURSING</t>
  </si>
  <si>
    <t>SONDAGE</t>
  </si>
  <si>
    <t>STOMIE</t>
  </si>
  <si>
    <t>STAND</t>
  </si>
  <si>
    <t>COMP1</t>
  </si>
  <si>
    <t>COMP2</t>
  </si>
  <si>
    <t>COMP3</t>
  </si>
  <si>
    <t>COMP</t>
  </si>
  <si>
    <t>SCORE4A</t>
  </si>
  <si>
    <t>SCORE4B</t>
  </si>
  <si>
    <t>SCORE4C</t>
  </si>
  <si>
    <t>SCORE4D</t>
  </si>
  <si>
    <t>SCORE4</t>
  </si>
  <si>
    <t>VAC1</t>
  </si>
  <si>
    <t>VAC2</t>
  </si>
  <si>
    <t>SCORE5</t>
  </si>
  <si>
    <t>GALECRIT</t>
  </si>
  <si>
    <t>GALEVAL</t>
  </si>
  <si>
    <t>GALEDIF</t>
  </si>
  <si>
    <t>CHAMBRE</t>
  </si>
  <si>
    <t>TUBERECRITE</t>
  </si>
  <si>
    <t>TUBERVAL</t>
  </si>
  <si>
    <t>TUBERDIF</t>
  </si>
  <si>
    <t>AVIS</t>
  </si>
  <si>
    <t>DEPISTAGE</t>
  </si>
  <si>
    <t xml:space="preserve">          - le suivi des températures</t>
  </si>
  <si>
    <t xml:space="preserve">          - le relevé de consommation eau chaude et eau froide (relevé des compteurs)</t>
  </si>
  <si>
    <t xml:space="preserve">Si oui, </t>
  </si>
  <si>
    <t xml:space="preserve">          - micro-ondes</t>
  </si>
  <si>
    <t xml:space="preserve">          - chauffes lait</t>
  </si>
  <si>
    <t xml:space="preserve">          - bouilloires</t>
  </si>
  <si>
    <t>Vous avez identifié les personnes ressources rattachées:</t>
  </si>
  <si>
    <t>L'entretien des tenues professionnelles est effectuée par:</t>
  </si>
  <si>
    <t>LES VACCINATIONS CONTRE LES INFECTIONS RESPIRATOIRES</t>
  </si>
  <si>
    <t>L'établissement organise la vaccination antigrippale des usagers en lien avec le médecin</t>
  </si>
  <si>
    <t>L'établissement encourage la vaccination antigrippale de tout le personnel de l'établissement</t>
  </si>
  <si>
    <t>L'établissement organise la vaccination anti-pneumococcique des usagers à risque</t>
  </si>
  <si>
    <t>L'établissement rappelle les obligations réglementaires en matière de vaccination des personnels</t>
  </si>
  <si>
    <t>PERSO</t>
  </si>
  <si>
    <t>GRIPPE</t>
  </si>
  <si>
    <t>PNEUMO</t>
  </si>
  <si>
    <t>REGLE</t>
  </si>
  <si>
    <t>L'établissement rappelle les obligations réglementaires en matière de vaccination contre le VHB pour le personnel</t>
  </si>
  <si>
    <t>Une formation / information auprès de tout le personnel, y compris les intervenants extérieurs, pour prévenir les risques d'AES a été organisée dans l'établissement</t>
  </si>
  <si>
    <t>Il existe une procédure dans l'établissement détaillant la conduite à tenir (CAT) en cas d'AES</t>
  </si>
  <si>
    <t>Si oui, elle est:</t>
  </si>
  <si>
    <t xml:space="preserve">     - diffusée et mise à disposition auprès des professionnels concernés</t>
  </si>
  <si>
    <t>En cas d'AES, il est prévu de faire rapidement un test VIH pour investiguer la personne source (lorque celle-ci est connue et avec son accord ou avec l'accord de la personne de confiance ou du représentant légal)</t>
  </si>
  <si>
    <t>Il existe un suivi épidémiologique des AES dans l'établissement réalisé par le médecin de santé au travail</t>
  </si>
  <si>
    <t>Donner la tendance évolutive du nombre d'AES de l'établissement au cours des 3 dernières années (médecin de santé au travail)</t>
  </si>
  <si>
    <t>Si votre établissement est doté d'un CHSCT ou son équivalent, le bilan annuel des AES impliquant des salariés est présenté lors d'une réunion</t>
  </si>
  <si>
    <t xml:space="preserve">     - des collecteurs OPCT fixés sur un support</t>
  </si>
  <si>
    <t>SUPPORT</t>
  </si>
  <si>
    <t xml:space="preserve">          - le rapport a fait l'objet de mesures d'amélioration mises en place dans l'établissement</t>
  </si>
  <si>
    <t>La méthode HACCP est en place dans les services cuisines (y compris le prestataire)</t>
  </si>
  <si>
    <t>1=Liaison chaude, 2=Liaison froide, 3=les deux</t>
  </si>
  <si>
    <t xml:space="preserve">          - la température à 63°C minimum des aliments chauds servis aux usagers est contrôlée</t>
  </si>
  <si>
    <t xml:space="preserve">          - la température &lt;8°C des aliments froids est contrôlée ou ≤ 10°C pour une durée inférieure à 2 heures</t>
  </si>
  <si>
    <t>La température des réfrigérateurs est contrôlée et tracée</t>
  </si>
  <si>
    <t>DISTRIB</t>
  </si>
  <si>
    <t>Votre établissement a instauré une procédure concernant la distribution des repas validée par le directeur ou par l'instance de prévention des infections</t>
  </si>
  <si>
    <t xml:space="preserve">          - l'hygiène des mains des agents avant la distribution</t>
  </si>
  <si>
    <t>La mise à disposition d'une protection adaptée à la situation pour les intervenants extérieurs (infirmière libérale, kiné, médecin de ville, podologue, personnel de laboratoire de biologie, …)</t>
  </si>
  <si>
    <t xml:space="preserve">          - un lieu de stockage adapté est prévu</t>
  </si>
  <si>
    <t xml:space="preserve">          - il existe une maintenance du circuit interne</t>
  </si>
  <si>
    <t>EVAL</t>
  </si>
  <si>
    <t>DENOMLOCAUX</t>
  </si>
  <si>
    <t>CHAUD63</t>
  </si>
  <si>
    <t>CHAUD8</t>
  </si>
  <si>
    <t>FROID3</t>
  </si>
  <si>
    <t>FROID8</t>
  </si>
  <si>
    <t>FROID63</t>
  </si>
  <si>
    <t>TEMPCAT</t>
  </si>
  <si>
    <t>TEMPREFRIG</t>
  </si>
  <si>
    <t>DYSF</t>
  </si>
  <si>
    <t>TIAC</t>
  </si>
  <si>
    <t>ATELIER</t>
  </si>
  <si>
    <t>RESTO15</t>
  </si>
  <si>
    <t>DENOMRESTO13</t>
  </si>
  <si>
    <t>DENOMRESTO14</t>
  </si>
  <si>
    <t>PROPREVAL</t>
  </si>
  <si>
    <t>HYGMAIN</t>
  </si>
  <si>
    <t>MATERIEL</t>
  </si>
  <si>
    <t>DECHEVAL</t>
  </si>
  <si>
    <t>STOCKAGE</t>
  </si>
  <si>
    <t>HYGIENE</t>
  </si>
  <si>
    <t>DENOMDECH</t>
  </si>
  <si>
    <t>TENUEDECH</t>
  </si>
  <si>
    <t>LABO</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</si>
  <si>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</si>
  <si>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</si>
  <si>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</si>
  <si>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</si>
  <si>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</si>
  <si>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</si>
  <si>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</si>
  <si>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</si>
  <si>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</si>
  <si>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</si>
  <si>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</si>
  <si>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</si>
  <si>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</si>
  <si>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</si>
  <si>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</si>
  <si>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</si>
  <si>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</si>
  <si>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</si>
  <si>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</si>
  <si>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</si>
  <si>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</si>
  <si>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</si>
  <si>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</si>
  <si>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</si>
  <si>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</si>
  <si>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</si>
  <si>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</si>
  <si>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</si>
  <si>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</si>
  <si>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</si>
  <si>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</si>
  <si>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</si>
  <si>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</si>
  <si>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</si>
  <si>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</si>
  <si>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</si>
  <si>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</si>
  <si>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</si>
  <si>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</si>
  <si>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SALEVAP</t>
  </si>
  <si>
    <t>CHAISEVAP</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</si>
  <si>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</si>
  <si>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</si>
  <si>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</si>
  <si>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</si>
  <si>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</si>
  <si>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</si>
  <si>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</si>
  <si>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</si>
  <si>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</si>
  <si>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</si>
  <si>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</si>
  <si>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</si>
  <si>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</si>
  <si>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</si>
  <si>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</si>
  <si>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</si>
  <si>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</si>
  <si>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</si>
  <si>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</si>
  <si>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</si>
  <si>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VIH</t>
  </si>
  <si>
    <t>SUIVI</t>
  </si>
  <si>
    <t>TENDANCE</t>
  </si>
  <si>
    <t>COLLECTEUR</t>
  </si>
  <si>
    <t>CAPIL</t>
  </si>
  <si>
    <t>STYLO</t>
  </si>
  <si>
    <t>AES1</t>
  </si>
  <si>
    <t>AES2</t>
  </si>
  <si>
    <t>AES3</t>
  </si>
  <si>
    <t>AES4</t>
  </si>
  <si>
    <t>AES5</t>
  </si>
  <si>
    <t>AES6</t>
  </si>
  <si>
    <t>AES7</t>
  </si>
  <si>
    <t>AES8</t>
  </si>
  <si>
    <t>AES9</t>
  </si>
  <si>
    <t>AES10</t>
  </si>
  <si>
    <t>AES11</t>
  </si>
  <si>
    <t>AES12</t>
  </si>
  <si>
    <t>AES13</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</si>
  <si>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</si>
  <si>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</si>
  <si>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</si>
  <si>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</si>
  <si>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</si>
  <si>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</si>
  <si>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</si>
  <si>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</si>
  <si>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</si>
  <si>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</si>
  <si>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</si>
  <si>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</si>
  <si>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</si>
  <si>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</si>
  <si>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</si>
  <si>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</si>
  <si>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</si>
  <si>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</si>
  <si>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</si>
  <si>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ABRI</t>
  </si>
  <si>
    <t>SALEEVAL</t>
  </si>
  <si>
    <t xml:space="preserve">          - la protection de la tenue par un tablier ou une surblouse</t>
  </si>
  <si>
    <t>Les moyens nécessaires sont mis à disposition:</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</si>
  <si>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</si>
  <si>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</si>
  <si>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</si>
  <si>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</si>
  <si>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</si>
  <si>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</si>
  <si>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</si>
  <si>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</si>
  <si>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</si>
  <si>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</si>
  <si>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</si>
  <si>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</si>
  <si>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</si>
  <si>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</si>
  <si>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</si>
  <si>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</si>
  <si>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</si>
  <si>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</si>
  <si>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</si>
  <si>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</si>
  <si>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</si>
  <si>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</si>
  <si>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</si>
  <si>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</si>
  <si>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</si>
  <si>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</si>
  <si>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</si>
  <si>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</si>
  <si>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</si>
  <si>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</si>
  <si>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</si>
  <si>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 xml:space="preserve">Il vous permet d'établir un rapport global et un poster contenant les scores que vous avez obtenus </t>
  </si>
  <si>
    <t>RESULTATS</t>
  </si>
  <si>
    <t>►</t>
  </si>
  <si>
    <t>Thèmes</t>
  </si>
  <si>
    <t>Total</t>
  </si>
  <si>
    <t>% d'objectifs atteints</t>
  </si>
  <si>
    <t>SCORE</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</si>
  <si>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</si>
  <si>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</si>
  <si>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</si>
  <si>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</si>
  <si>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</si>
  <si>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</si>
  <si>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</si>
  <si>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</si>
  <si>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</si>
  <si>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</si>
  <si>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</si>
  <si>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</si>
  <si>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</si>
  <si>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</si>
  <si>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</si>
  <si>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</si>
  <si>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</si>
  <si>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RESEAU</t>
  </si>
  <si>
    <t>RAPPORT</t>
  </si>
  <si>
    <t xml:space="preserve">          - le matériel nécessaire existe:</t>
  </si>
  <si>
    <r>
      <t xml:space="preserve">     - si présence de coliformes totaux, la recherche d'</t>
    </r>
    <r>
      <rPr>
        <b/>
        <i/>
        <sz val="11"/>
        <rFont val="Arial"/>
        <family val="2"/>
      </rPr>
      <t>Escherichia coli</t>
    </r>
    <r>
      <rPr>
        <b/>
        <sz val="11"/>
        <rFont val="Arial"/>
        <family val="2"/>
      </rPr>
      <t xml:space="preserve"> est réalisée</t>
    </r>
  </si>
  <si>
    <t>DENOMHYG3</t>
  </si>
  <si>
    <t>V - Vaccinations contre les IRA</t>
  </si>
  <si>
    <t>Nature de l'établissement</t>
  </si>
  <si>
    <t>Des thermomètres sont à disposition du personnel sur les lieux de restauration</t>
  </si>
  <si>
    <t>Au cours de l'année écoulée votre établissement a rencontré un épisode de toxi-infection alimentaire collective (TIAC)</t>
  </si>
  <si>
    <t>La fréquence de nettoyage et la traçabilité sont indiquées pour les appareils suivants:</t>
  </si>
  <si>
    <t xml:space="preserve">          - chariots de distribution des repas</t>
  </si>
  <si>
    <t>ONDES</t>
  </si>
  <si>
    <t>REPAS</t>
  </si>
  <si>
    <t xml:space="preserve">     - une procédure détaillant la conduite à tenir dans l'établissement est en place</t>
  </si>
  <si>
    <t>Chapitre I - Les moyens de prévention dans l'établissement</t>
  </si>
  <si>
    <t>Chapitre V - Les vaccinations contre les infections respiratoires</t>
  </si>
  <si>
    <t>Chapitre VII - Prévention des accidents d'exposition au sang</t>
  </si>
  <si>
    <t>PREVENTION DES ACCIDENTS D'EXPOSITION AU SANG</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</si>
  <si>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</si>
  <si>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</si>
  <si>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</si>
  <si>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</si>
  <si>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</si>
  <si>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</si>
  <si>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</si>
  <si>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</si>
  <si>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</si>
  <si>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</si>
  <si>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ENTRETIEN</t>
  </si>
  <si>
    <t>PROCED</t>
  </si>
  <si>
    <t>SYSTEM</t>
  </si>
  <si>
    <t>CHAISE</t>
  </si>
  <si>
    <t>CHAISEVAL</t>
  </si>
  <si>
    <t>CHAISEDETER</t>
  </si>
  <si>
    <t>PRINCIPE</t>
  </si>
  <si>
    <t>STAND8</t>
  </si>
  <si>
    <t>LOCAUX13</t>
  </si>
  <si>
    <t>LOCAUX14</t>
  </si>
  <si>
    <t>LOCAUX15</t>
  </si>
  <si>
    <t>LOCAUX16</t>
  </si>
  <si>
    <t>DENOMLOCAUX10</t>
  </si>
  <si>
    <t>DENOMLOCAUX11</t>
  </si>
  <si>
    <t>DENOMLOCAUX5</t>
  </si>
  <si>
    <t>RESTO2</t>
  </si>
  <si>
    <t>RESTO3</t>
  </si>
  <si>
    <t>RESTO16</t>
  </si>
  <si>
    <t>RESTO17</t>
  </si>
  <si>
    <t>RESTO18</t>
  </si>
  <si>
    <t>DENOMRESTO15</t>
  </si>
  <si>
    <t>DENOMRESTO16</t>
  </si>
  <si>
    <t>DENOMRESTO17</t>
  </si>
  <si>
    <t>DENOMRESTO2</t>
  </si>
  <si>
    <t>DENOMRESTO3</t>
  </si>
  <si>
    <t>DENOMRESTO4</t>
  </si>
  <si>
    <t>DENOMRESTO5</t>
  </si>
  <si>
    <t>DENOMRESTO6</t>
  </si>
  <si>
    <t>Il existe des procédures de gestion du linge propre dans l'établissement y compris pour le linge de l'usager</t>
  </si>
  <si>
    <t>DECH8</t>
  </si>
  <si>
    <t xml:space="preserve">                    ● l'édition de l'attestation de destruction par le prestataire</t>
  </si>
  <si>
    <t>4-Déchets</t>
  </si>
  <si>
    <t>DENOMEAU23</t>
  </si>
  <si>
    <t>DENOMEAU24</t>
  </si>
  <si>
    <t>DENOMEAU25</t>
  </si>
  <si>
    <t>DENOMEAU32</t>
  </si>
  <si>
    <t>DENOMEAU33</t>
  </si>
  <si>
    <t>DENOMEAU34</t>
  </si>
  <si>
    <t>EAU34</t>
  </si>
  <si>
    <t>Si l'installation s'apparente à une mini-piscine, les mesures préconisées par l'ARS (traitement de l'eau, eau désinfectée et désinfectante, surveillance de la qualité de l'eau, carnet sanitaire, etc) sont mises en œuvre</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</si>
  <si>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</si>
  <si>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</si>
  <si>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</si>
  <si>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</si>
  <si>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</si>
  <si>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Une classification (zone) des locaux est établie</t>
  </si>
  <si>
    <t>ZONE</t>
  </si>
  <si>
    <t xml:space="preserve">     - pour informer les intervenants extérieurs et visiteurs</t>
  </si>
  <si>
    <t>II-5.2 Eau de consommation alimentaire</t>
  </si>
  <si>
    <t xml:space="preserve">          - une vérification de la date limite de consommation est réalisée à périodicité définie</t>
  </si>
  <si>
    <t xml:space="preserve">          - un entretien régulier des fontaines est programmé selon les préconisations du fabricant</t>
  </si>
  <si>
    <t>Vous utilisez l'eau distribuée à partir de bonbonnes</t>
  </si>
  <si>
    <t>Votre score traduit un engagement fort de l'établissement dans la prévention des Infections Associées aux Soins. Le détail des résultats de ce chapitre peut encore vous permettre d'améliorer certains éléments de prévention.</t>
  </si>
  <si>
    <t>II - Environnement et circuits</t>
  </si>
  <si>
    <t>III - Gestion du matériel</t>
  </si>
  <si>
    <t>VI - Risques épidémiques</t>
  </si>
  <si>
    <t>1-Moyens</t>
  </si>
  <si>
    <t>3-Antibiotiques</t>
  </si>
  <si>
    <t>1-Locaux</t>
  </si>
  <si>
    <t>2-Restauration</t>
  </si>
  <si>
    <t>3-Linge</t>
  </si>
  <si>
    <t>5-Eau</t>
  </si>
  <si>
    <t>1-Actes infirmiers et de nursing</t>
  </si>
  <si>
    <t>Elles comportent:</t>
  </si>
  <si>
    <t xml:space="preserve">          - les fiches de données de sécurité des produits accessibles</t>
  </si>
  <si>
    <t xml:space="preserve">          - un chariot de ménage est à la disposition des équipes</t>
  </si>
  <si>
    <t>GANT</t>
  </si>
  <si>
    <t>Le dernier audit réalisé par le service de sécurité sanitaire de l'alimentation (DDCSPP) a été réalisé au cours des 3 dernières années</t>
  </si>
  <si>
    <t>MESURE</t>
  </si>
  <si>
    <t>3-Précautions standard</t>
  </si>
  <si>
    <t>4-Précautions complémentaires</t>
  </si>
  <si>
    <t>1-Gale</t>
  </si>
  <si>
    <t>2-Tuberculose pulmonaire</t>
  </si>
  <si>
    <t>3-Gastro-entérite</t>
  </si>
  <si>
    <t>4-Infection respiratoire aiguë basse</t>
  </si>
  <si>
    <t>NOTE DE L'ETABLISSEMENT</t>
  </si>
  <si>
    <t xml:space="preserve">          - le port de gants</t>
  </si>
  <si>
    <t xml:space="preserve">          - l'hygiène des mains</t>
  </si>
  <si>
    <t xml:space="preserve">          - la protection de la tenue</t>
  </si>
  <si>
    <t xml:space="preserve">          - le lieu de stockage conforme aux normes</t>
  </si>
  <si>
    <t xml:space="preserve">          - les sacs à déchets OM</t>
  </si>
  <si>
    <t>PRODUIT</t>
  </si>
  <si>
    <t>GALE7</t>
  </si>
  <si>
    <t>CLAT</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</si>
  <si>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</si>
  <si>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</si>
  <si>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</si>
  <si>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</si>
  <si>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</si>
  <si>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</si>
  <si>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</si>
  <si>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</si>
  <si>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</si>
  <si>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</si>
  <si>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</si>
  <si>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</si>
  <si>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</si>
  <si>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</si>
  <si>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</si>
  <si>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</si>
  <si>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</si>
  <si>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</si>
  <si>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</si>
  <si>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Résultats par chapitre des objectifs atteints (cible 100%)</t>
  </si>
  <si>
    <t>Type de liaison entre la cuisine et les lieux de restauration</t>
  </si>
  <si>
    <t>DENOMAES13</t>
  </si>
  <si>
    <t>Nombre de points obtenus</t>
  </si>
  <si>
    <t>Nombre de points attendus</t>
  </si>
  <si>
    <t>Consultez les scores par chapitre</t>
  </si>
  <si>
    <t xml:space="preserve">     - au CCLIN</t>
  </si>
  <si>
    <t xml:space="preserve">     - à la CIRE</t>
  </si>
  <si>
    <t>CCLIN</t>
  </si>
  <si>
    <t>CIRE</t>
  </si>
  <si>
    <t>SCORES TOTAUX PAR CHAPITRE</t>
  </si>
  <si>
    <t>POINTS</t>
  </si>
  <si>
    <t>CORRECT</t>
  </si>
  <si>
    <t>NORMAL</t>
  </si>
  <si>
    <t>EAU15</t>
  </si>
  <si>
    <t>VAC4</t>
  </si>
  <si>
    <t>JAVEL</t>
  </si>
  <si>
    <t>GASTRO4</t>
  </si>
  <si>
    <t xml:space="preserve">          - quotidien des sanitaires communs</t>
  </si>
  <si>
    <t xml:space="preserve">          - du (des) bureau(x) de consultation</t>
  </si>
  <si>
    <t xml:space="preserve">          - de la (des) salle(s) de soins</t>
  </si>
  <si>
    <t>Chariot lit / douche / fauteuil</t>
  </si>
  <si>
    <t>PRESCRIP</t>
  </si>
  <si>
    <t>POL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</si>
</sst>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s>
  <fonts count="58">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sz val="10"/>
      <color indexed="10"/>
      <name val="Arial"/>
      <family val="0"/>
    </font>
    <font>
      <sz val="10"/>
      <color indexed="42"/>
      <name val="Arial"/>
      <family val="0"/>
    </font>
    <font>
      <b/>
      <sz val="18"/>
      <color indexed="53"/>
      <name val="Californian FB"/>
      <family val="1"/>
    </font>
    <font>
      <b/>
      <sz val="10"/>
      <color indexed="17"/>
      <name val="Arial"/>
      <family val="2"/>
    </font>
    <font>
      <b/>
      <sz val="12"/>
      <color indexed="53"/>
      <name val="Arial"/>
      <family val="2"/>
    </font>
    <font>
      <b/>
      <sz val="8.75"/>
      <name val="Arial"/>
      <family val="2"/>
    </font>
    <font>
      <b/>
      <sz val="10"/>
      <color indexed="43"/>
      <name val="Arial"/>
      <family val="2"/>
    </font>
    <font>
      <i/>
      <u val="single"/>
      <sz val="10"/>
      <name val="Arial"/>
      <family val="2"/>
    </font>
    <font>
      <b/>
      <i/>
      <sz val="10"/>
      <name val="Arial"/>
      <family val="2"/>
    </font>
    <font>
      <b/>
      <u val="single"/>
      <sz val="11"/>
      <name val="Arial"/>
      <family val="2"/>
    </font>
    <font>
      <sz val="10"/>
      <name val="Arial Black"/>
      <family val="2"/>
    </font>
    <font>
      <b/>
      <sz val="9.5"/>
      <name val="Arial"/>
      <family val="2"/>
    </font>
    <font>
      <b/>
      <sz val="14"/>
      <name val="Arial"/>
      <family val="2"/>
    </font>
    <font>
      <b/>
      <u val="single"/>
      <sz val="12"/>
      <name val="Arial"/>
      <family val="2"/>
    </font>
    <font>
      <i/>
      <u val="single"/>
      <sz val="10"/>
      <color indexed="60"/>
      <name val="Arial"/>
      <family val="2"/>
    </font>
    <font>
      <b/>
      <sz val="20"/>
      <color indexed="16"/>
      <name val="Arial"/>
      <family val="2"/>
    </font>
    <font>
      <b/>
      <sz val="14"/>
      <color indexed="16"/>
      <name val="Arial"/>
      <family val="2"/>
    </font>
    <font>
      <b/>
      <sz val="18"/>
      <color indexed="16"/>
      <name val="Arial"/>
      <family val="2"/>
    </font>
    <font>
      <b/>
      <i/>
      <sz val="9"/>
      <color indexed="17"/>
      <name val="Arial"/>
      <family val="2"/>
    </font>
    <font>
      <b/>
      <i/>
      <sz val="11"/>
      <name val="Arial"/>
      <family val="2"/>
    </font>
    <font>
      <b/>
      <sz val="16"/>
      <color indexed="60"/>
      <name val="Arial"/>
      <family val="2"/>
    </font>
    <font>
      <b/>
      <sz val="14"/>
      <color indexed="60"/>
      <name val="Arial"/>
      <family val="2"/>
    </font>
    <font>
      <sz val="10"/>
      <color indexed="60"/>
      <name val="Arial"/>
      <family val="0"/>
    </font>
    <font>
      <sz val="11"/>
      <color indexed="12"/>
      <name val="Arial"/>
      <family val="2"/>
    </font>
    <font>
      <b/>
      <sz val="12"/>
      <color indexed="16"/>
      <name val="Arial"/>
      <family val="2"/>
    </font>
    <font>
      <b/>
      <sz val="16"/>
      <color indexed="16"/>
      <name val="Arial"/>
      <family val="2"/>
    </font>
  </fonts>
  <fills count="10">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44"/>
        <bgColor indexed="64"/>
      </patternFill>
    </fill>
    <fill>
      <patternFill patternType="solid">
        <fgColor indexed="60"/>
        <bgColor indexed="64"/>
      </patternFill>
    </fill>
    <fill>
      <patternFill patternType="solid">
        <fgColor indexed="13"/>
        <bgColor indexed="64"/>
      </patternFill>
    </fill>
  </fills>
  <borders count="29">
    <border>
      <left/>
      <right/>
      <top/>
      <bottom/>
      <diagonal/>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color indexed="2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color indexed="63"/>
      </top>
      <bottom>
        <color indexed="63"/>
      </bottom>
    </border>
    <border>
      <left>
        <color indexed="63"/>
      </left>
      <right style="double">
        <color indexed="60"/>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style="double">
        <color indexed="6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 xfId="0" applyFont="1" applyBorder="1" applyAlignment="1">
      <alignment vertical="center"/>
    </xf>
    <xf numFmtId="0" fontId="11" fillId="0" borderId="2" xfId="0" applyFont="1" applyBorder="1" applyAlignment="1">
      <alignment vertical="top"/>
    </xf>
    <xf numFmtId="0" fontId="4" fillId="2" borderId="3" xfId="0" applyFont="1" applyFill="1" applyBorder="1" applyAlignment="1">
      <alignment horizontal="center"/>
    </xf>
    <xf numFmtId="0" fontId="11" fillId="0" borderId="0" xfId="0" applyFont="1" applyBorder="1" applyAlignment="1">
      <alignment vertical="top"/>
    </xf>
    <xf numFmtId="0" fontId="14" fillId="0" borderId="0" xfId="0" applyFont="1" applyBorder="1" applyAlignment="1">
      <alignment vertical="center"/>
    </xf>
    <xf numFmtId="0" fontId="14" fillId="0" borderId="1" xfId="0" applyFont="1" applyFill="1" applyBorder="1" applyAlignment="1">
      <alignment vertical="center" wrapText="1"/>
    </xf>
    <xf numFmtId="0" fontId="0" fillId="0" borderId="4" xfId="0" applyBorder="1" applyAlignment="1">
      <alignment/>
    </xf>
    <xf numFmtId="0" fontId="0" fillId="0" borderId="0" xfId="0" applyAlignment="1">
      <alignment horizontal="center"/>
    </xf>
    <xf numFmtId="0" fontId="20" fillId="0" borderId="0" xfId="0" applyFont="1" applyFill="1" applyAlignment="1">
      <alignment/>
    </xf>
    <xf numFmtId="0" fontId="21" fillId="0" borderId="0" xfId="0" applyFont="1" applyAlignment="1">
      <alignment/>
    </xf>
    <xf numFmtId="0" fontId="15" fillId="0" borderId="0" xfId="0" applyFont="1" applyAlignment="1">
      <alignment/>
    </xf>
    <xf numFmtId="0" fontId="14" fillId="0" borderId="0" xfId="0" applyFont="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2" borderId="3" xfId="0" applyFont="1" applyFill="1" applyBorder="1" applyAlignment="1" applyProtection="1">
      <alignment horizontal="center" vertical="center"/>
      <protection locked="0"/>
    </xf>
    <xf numFmtId="0" fontId="0" fillId="0" borderId="0" xfId="0" applyFill="1" applyBorder="1" applyAlignment="1">
      <alignment vertical="top" wrapText="1"/>
    </xf>
    <xf numFmtId="0" fontId="14" fillId="0" borderId="5" xfId="0" applyFont="1" applyBorder="1" applyAlignment="1">
      <alignment vertical="center" wrapText="1"/>
    </xf>
    <xf numFmtId="0" fontId="11" fillId="0" borderId="0" xfId="0" applyFont="1" applyAlignment="1">
      <alignment/>
    </xf>
    <xf numFmtId="0" fontId="22" fillId="2" borderId="3" xfId="0" applyFont="1" applyFill="1" applyBorder="1" applyAlignment="1" applyProtection="1">
      <alignment horizontal="center"/>
      <protection locked="0"/>
    </xf>
    <xf numFmtId="3" fontId="22" fillId="2" borderId="3" xfId="0" applyNumberFormat="1" applyFont="1" applyFill="1" applyBorder="1" applyAlignment="1" applyProtection="1">
      <alignment horizontal="center"/>
      <protection locked="0"/>
    </xf>
    <xf numFmtId="14" fontId="22" fillId="2" borderId="3" xfId="0" applyNumberFormat="1" applyFont="1" applyFill="1" applyBorder="1" applyAlignment="1" applyProtection="1">
      <alignment horizontal="center"/>
      <protection locked="0"/>
    </xf>
    <xf numFmtId="0" fontId="22"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2" xfId="0" applyFont="1" applyBorder="1" applyAlignment="1">
      <alignment wrapText="1"/>
    </xf>
    <xf numFmtId="0" fontId="14" fillId="0" borderId="0" xfId="0" applyFont="1" applyBorder="1" applyAlignment="1">
      <alignment vertical="center" wrapText="1"/>
    </xf>
    <xf numFmtId="3" fontId="14" fillId="2" borderId="3"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1" fillId="0" borderId="0" xfId="0" applyFont="1" applyFill="1" applyBorder="1" applyAlignment="1">
      <alignment vertical="top"/>
    </xf>
    <xf numFmtId="0" fontId="17" fillId="0" borderId="0" xfId="15" applyFont="1" applyAlignment="1">
      <alignment/>
    </xf>
    <xf numFmtId="14" fontId="0" fillId="0" borderId="0" xfId="0" applyNumberFormat="1" applyAlignment="1">
      <alignment horizontal="center"/>
    </xf>
    <xf numFmtId="0" fontId="18" fillId="0" borderId="0" xfId="0" applyFont="1" applyAlignment="1">
      <alignment/>
    </xf>
    <xf numFmtId="0" fontId="16" fillId="3" borderId="0" xfId="0" applyFont="1" applyFill="1" applyAlignment="1">
      <alignment horizontal="center"/>
    </xf>
    <xf numFmtId="0" fontId="25" fillId="0" borderId="0" xfId="0" applyFont="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11" xfId="0" applyBorder="1" applyAlignment="1">
      <alignment/>
    </xf>
    <xf numFmtId="0" fontId="0" fillId="0" borderId="12" xfId="0" applyBorder="1" applyAlignment="1">
      <alignment/>
    </xf>
    <xf numFmtId="175" fontId="0" fillId="0" borderId="0" xfId="0" applyNumberFormat="1" applyAlignment="1">
      <alignment horizontal="center"/>
    </xf>
    <xf numFmtId="0" fontId="16" fillId="3" borderId="13" xfId="0" applyFont="1" applyFill="1"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0" fontId="1" fillId="0" borderId="0" xfId="0" applyFont="1" applyBorder="1" applyAlignment="1">
      <alignment/>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14" xfId="0" applyFont="1" applyBorder="1" applyAlignment="1">
      <alignment horizontal="center" vertical="center" wrapText="1"/>
    </xf>
    <xf numFmtId="0" fontId="14" fillId="0" borderId="3" xfId="0" applyFont="1" applyBorder="1" applyAlignment="1">
      <alignment vertical="center"/>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12" xfId="0" applyFont="1" applyBorder="1" applyAlignment="1">
      <alignment vertical="center"/>
    </xf>
    <xf numFmtId="0" fontId="22" fillId="0" borderId="3" xfId="0" applyFont="1" applyBorder="1" applyAlignment="1">
      <alignment wrapText="1"/>
    </xf>
    <xf numFmtId="0" fontId="22" fillId="0" borderId="15" xfId="0" applyFont="1" applyBorder="1" applyAlignment="1">
      <alignment horizontal="center"/>
    </xf>
    <xf numFmtId="0" fontId="22" fillId="0" borderId="3" xfId="0" applyFont="1" applyBorder="1" applyAlignment="1">
      <alignment horizontal="center"/>
    </xf>
    <xf numFmtId="175" fontId="22" fillId="0" borderId="14" xfId="0" applyNumberFormat="1" applyFont="1" applyBorder="1" applyAlignment="1">
      <alignment horizontal="center"/>
    </xf>
    <xf numFmtId="0" fontId="22" fillId="0" borderId="15" xfId="0" applyFont="1" applyBorder="1" applyAlignment="1">
      <alignment horizontal="center" vertical="center"/>
    </xf>
    <xf numFmtId="0" fontId="22" fillId="0" borderId="3" xfId="0" applyFont="1" applyBorder="1" applyAlignment="1">
      <alignment horizontal="center" vertical="center"/>
    </xf>
    <xf numFmtId="175" fontId="22" fillId="0" borderId="14" xfId="0" applyNumberFormat="1" applyFont="1" applyBorder="1" applyAlignment="1">
      <alignment horizontal="center" vertical="center"/>
    </xf>
    <xf numFmtId="0" fontId="29" fillId="4" borderId="0" xfId="0" applyFont="1" applyFill="1" applyBorder="1" applyAlignment="1" applyProtection="1">
      <alignment/>
      <protection/>
    </xf>
    <xf numFmtId="0" fontId="28" fillId="4" borderId="0" xfId="0" applyFont="1" applyFill="1" applyAlignment="1" applyProtection="1">
      <alignment/>
      <protection/>
    </xf>
    <xf numFmtId="0" fontId="28" fillId="4" borderId="0" xfId="0" applyFont="1" applyFill="1" applyAlignment="1" applyProtection="1">
      <alignment/>
      <protection/>
    </xf>
    <xf numFmtId="0" fontId="1" fillId="0" borderId="0" xfId="0" applyFont="1" applyAlignment="1">
      <alignment/>
    </xf>
    <xf numFmtId="0" fontId="28" fillId="0" borderId="0" xfId="0" applyFont="1" applyFill="1" applyAlignment="1" applyProtection="1">
      <alignment/>
      <protection/>
    </xf>
    <xf numFmtId="0" fontId="0" fillId="0" borderId="0" xfId="0" applyFont="1" applyAlignment="1">
      <alignment/>
    </xf>
    <xf numFmtId="0" fontId="0" fillId="0" borderId="16" xfId="0" applyBorder="1" applyAlignment="1">
      <alignment/>
    </xf>
    <xf numFmtId="0" fontId="30" fillId="0" borderId="15" xfId="0" applyFont="1" applyBorder="1" applyAlignment="1">
      <alignment/>
    </xf>
    <xf numFmtId="0" fontId="31" fillId="0" borderId="16" xfId="0" applyFont="1" applyBorder="1" applyAlignment="1">
      <alignment/>
    </xf>
    <xf numFmtId="0" fontId="0" fillId="0" borderId="4" xfId="0" applyBorder="1" applyAlignment="1">
      <alignment vertical="top" wrapText="1"/>
    </xf>
    <xf numFmtId="0" fontId="22"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17" xfId="0" applyFont="1" applyBorder="1" applyAlignment="1">
      <alignment horizontal="center"/>
    </xf>
    <xf numFmtId="0" fontId="0" fillId="0" borderId="0" xfId="0" applyBorder="1" applyAlignment="1">
      <alignment horizontal="center"/>
    </xf>
    <xf numFmtId="0" fontId="18" fillId="0" borderId="0" xfId="0" applyFont="1" applyAlignment="1">
      <alignment horizontal="center"/>
    </xf>
    <xf numFmtId="0" fontId="0" fillId="2" borderId="0" xfId="0" applyFill="1" applyAlignment="1">
      <alignment/>
    </xf>
    <xf numFmtId="0" fontId="32" fillId="2" borderId="0" xfId="0" applyFont="1" applyFill="1" applyAlignment="1">
      <alignment/>
    </xf>
    <xf numFmtId="0" fontId="0" fillId="2" borderId="4" xfId="0" applyFill="1" applyBorder="1" applyAlignment="1">
      <alignment/>
    </xf>
    <xf numFmtId="176" fontId="33" fillId="2" borderId="0" xfId="0" applyNumberFormat="1" applyFont="1" applyFill="1" applyAlignment="1">
      <alignment/>
    </xf>
    <xf numFmtId="0" fontId="0" fillId="2" borderId="0" xfId="0" applyFont="1" applyFill="1" applyAlignment="1">
      <alignment/>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2" borderId="0" xfId="0" applyFill="1" applyBorder="1" applyAlignment="1">
      <alignment/>
    </xf>
    <xf numFmtId="0" fontId="27" fillId="2" borderId="0" xfId="0" applyFont="1" applyFill="1" applyAlignment="1">
      <alignment/>
    </xf>
    <xf numFmtId="0" fontId="27" fillId="2" borderId="0" xfId="0" applyFont="1" applyFill="1" applyAlignment="1">
      <alignment vertical="top"/>
    </xf>
    <xf numFmtId="176" fontId="32" fillId="2" borderId="0" xfId="0" applyNumberFormat="1" applyFont="1" applyFill="1" applyAlignment="1">
      <alignment/>
    </xf>
    <xf numFmtId="0" fontId="32" fillId="2" borderId="0" xfId="0" applyFont="1" applyFill="1" applyBorder="1" applyAlignment="1">
      <alignment/>
    </xf>
    <xf numFmtId="0" fontId="32" fillId="2" borderId="0" xfId="0" applyFont="1" applyFill="1" applyAlignment="1">
      <alignment horizontal="center"/>
    </xf>
    <xf numFmtId="0" fontId="33" fillId="2" borderId="0" xfId="0" applyFont="1" applyFill="1" applyAlignment="1">
      <alignment/>
    </xf>
    <xf numFmtId="0" fontId="17" fillId="0" borderId="0" xfId="15" applyFont="1" applyAlignment="1" applyProtection="1">
      <alignment/>
      <protection locked="0"/>
    </xf>
    <xf numFmtId="0" fontId="22" fillId="0" borderId="3" xfId="0" applyFont="1" applyFill="1" applyBorder="1" applyAlignment="1">
      <alignment horizontal="center"/>
    </xf>
    <xf numFmtId="0" fontId="22" fillId="0" borderId="3"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36" fillId="0" borderId="0" xfId="0" applyFont="1" applyAlignment="1" applyProtection="1">
      <alignment/>
      <protection/>
    </xf>
    <xf numFmtId="0" fontId="25" fillId="0" borderId="0" xfId="0" applyFont="1" applyBorder="1" applyAlignment="1">
      <alignment/>
    </xf>
    <xf numFmtId="0" fontId="38" fillId="5" borderId="0" xfId="0" applyFont="1" applyFill="1" applyAlignment="1">
      <alignment horizontal="center"/>
    </xf>
    <xf numFmtId="0" fontId="17" fillId="0" borderId="0" xfId="15" applyFont="1" applyBorder="1" applyAlignment="1">
      <alignment/>
    </xf>
    <xf numFmtId="0" fontId="39" fillId="0" borderId="0" xfId="0" applyFont="1" applyAlignment="1">
      <alignment/>
    </xf>
    <xf numFmtId="49" fontId="18" fillId="0" borderId="0" xfId="0" applyNumberFormat="1" applyFont="1" applyAlignment="1">
      <alignment/>
    </xf>
    <xf numFmtId="1" fontId="0" fillId="0" borderId="0" xfId="0" applyNumberFormat="1" applyAlignment="1">
      <alignment horizontal="center"/>
    </xf>
    <xf numFmtId="0" fontId="16" fillId="3" borderId="0" xfId="0" applyFont="1" applyFill="1" applyBorder="1" applyAlignment="1">
      <alignment horizontal="center"/>
    </xf>
    <xf numFmtId="0" fontId="14" fillId="6" borderId="0" xfId="0" applyFont="1" applyFill="1" applyAlignment="1">
      <alignment/>
    </xf>
    <xf numFmtId="0" fontId="38" fillId="5" borderId="13" xfId="0" applyFont="1" applyFill="1" applyBorder="1" applyAlignment="1">
      <alignment horizontal="center"/>
    </xf>
    <xf numFmtId="0" fontId="41" fillId="0" borderId="5" xfId="0" applyFont="1" applyBorder="1" applyAlignment="1">
      <alignment vertical="center" wrapText="1"/>
    </xf>
    <xf numFmtId="0" fontId="14" fillId="6" borderId="0" xfId="0" applyFont="1" applyFill="1" applyAlignment="1">
      <alignment/>
    </xf>
    <xf numFmtId="0" fontId="41" fillId="0" borderId="1" xfId="0" applyFont="1" applyBorder="1" applyAlignment="1">
      <alignment vertical="center" wrapText="1"/>
    </xf>
    <xf numFmtId="14" fontId="1" fillId="0" borderId="0" xfId="0" applyNumberFormat="1" applyFont="1" applyBorder="1" applyAlignment="1">
      <alignment horizontal="center"/>
    </xf>
    <xf numFmtId="0" fontId="42" fillId="4" borderId="0" xfId="0" applyFont="1" applyFill="1" applyBorder="1" applyAlignment="1" applyProtection="1">
      <alignment/>
      <protection/>
    </xf>
    <xf numFmtId="0" fontId="42" fillId="4" borderId="0" xfId="0" applyFont="1" applyFill="1" applyBorder="1" applyAlignment="1" applyProtection="1">
      <alignment vertical="center"/>
      <protection/>
    </xf>
    <xf numFmtId="14" fontId="31" fillId="0" borderId="14" xfId="0" applyNumberFormat="1" applyFont="1" applyBorder="1" applyAlignment="1">
      <alignment horizontal="right"/>
    </xf>
    <xf numFmtId="0" fontId="11" fillId="0" borderId="0" xfId="0" applyFont="1" applyFill="1" applyBorder="1" applyAlignment="1" applyProtection="1">
      <alignment horizontal="left"/>
      <protection/>
    </xf>
    <xf numFmtId="0" fontId="22" fillId="7" borderId="3" xfId="0" applyNumberFormat="1" applyFont="1" applyFill="1" applyBorder="1" applyAlignment="1" applyProtection="1">
      <alignment horizontal="center"/>
      <protection locked="0"/>
    </xf>
    <xf numFmtId="0" fontId="22" fillId="7" borderId="3" xfId="0" applyFont="1" applyFill="1" applyBorder="1" applyAlignment="1" applyProtection="1">
      <alignment horizontal="center"/>
      <protection locked="0"/>
    </xf>
    <xf numFmtId="0" fontId="32" fillId="2" borderId="0" xfId="0" applyFont="1" applyFill="1" applyBorder="1" applyAlignment="1">
      <alignment vertical="center"/>
    </xf>
    <xf numFmtId="176" fontId="32" fillId="2" borderId="4" xfId="0" applyNumberFormat="1" applyFont="1" applyFill="1" applyBorder="1" applyAlignment="1">
      <alignment/>
    </xf>
    <xf numFmtId="0" fontId="32" fillId="2" borderId="4" xfId="0" applyFont="1" applyFill="1" applyBorder="1" applyAlignment="1">
      <alignment/>
    </xf>
    <xf numFmtId="0" fontId="46" fillId="0" borderId="0" xfId="0" applyFont="1" applyAlignment="1">
      <alignment horizontal="right"/>
    </xf>
    <xf numFmtId="0" fontId="47" fillId="0" borderId="0" xfId="0" applyFont="1" applyAlignment="1">
      <alignment/>
    </xf>
    <xf numFmtId="0" fontId="49" fillId="0" borderId="0" xfId="0" applyFont="1" applyAlignment="1">
      <alignment/>
    </xf>
    <xf numFmtId="0" fontId="19" fillId="8" borderId="0" xfId="0" applyFont="1" applyFill="1" applyAlignment="1">
      <alignment vertical="center"/>
    </xf>
    <xf numFmtId="0" fontId="16" fillId="8" borderId="0" xfId="0" applyFont="1" applyFill="1" applyAlignment="1">
      <alignment/>
    </xf>
    <xf numFmtId="0" fontId="30" fillId="0" borderId="0" xfId="0" applyFont="1" applyAlignment="1">
      <alignment/>
    </xf>
    <xf numFmtId="0" fontId="18" fillId="8" borderId="0" xfId="0" applyFont="1" applyFill="1" applyAlignment="1">
      <alignment/>
    </xf>
    <xf numFmtId="0" fontId="14" fillId="0" borderId="4" xfId="0" applyFont="1" applyFill="1" applyBorder="1" applyAlignment="1" applyProtection="1">
      <alignment horizontal="center" vertical="center"/>
      <protection/>
    </xf>
    <xf numFmtId="0" fontId="11" fillId="0" borderId="0" xfId="0" applyFont="1" applyAlignment="1">
      <alignment horizontal="right"/>
    </xf>
    <xf numFmtId="0" fontId="19" fillId="0" borderId="0" xfId="0" applyFont="1" applyFill="1" applyAlignment="1">
      <alignment vertical="center"/>
    </xf>
    <xf numFmtId="0" fontId="18" fillId="0" borderId="0" xfId="0" applyFont="1" applyFill="1" applyAlignment="1">
      <alignment/>
    </xf>
    <xf numFmtId="0" fontId="2" fillId="0" borderId="0" xfId="0" applyFont="1" applyBorder="1" applyAlignment="1">
      <alignment vertical="top"/>
    </xf>
    <xf numFmtId="0" fontId="11" fillId="0" borderId="0" xfId="0" applyFont="1" applyFill="1" applyBorder="1" applyAlignment="1">
      <alignment horizontal="right" vertical="top" wrapText="1"/>
    </xf>
    <xf numFmtId="0" fontId="0" fillId="2" borderId="7" xfId="0" applyFill="1" applyBorder="1" applyAlignment="1">
      <alignment/>
    </xf>
    <xf numFmtId="0" fontId="11" fillId="0" borderId="0" xfId="0" applyFont="1" applyFill="1" applyAlignment="1">
      <alignment horizontal="right"/>
    </xf>
    <xf numFmtId="0" fontId="22" fillId="0" borderId="3" xfId="0" applyFont="1" applyBorder="1" applyAlignment="1">
      <alignment vertical="center" wrapText="1"/>
    </xf>
    <xf numFmtId="0" fontId="14" fillId="0" borderId="15" xfId="0" applyFont="1" applyBorder="1" applyAlignment="1">
      <alignment horizontal="center" vertical="center"/>
    </xf>
    <xf numFmtId="0" fontId="14" fillId="0" borderId="3" xfId="0" applyFont="1" applyBorder="1" applyAlignment="1">
      <alignment horizontal="center" vertical="center"/>
    </xf>
    <xf numFmtId="175" fontId="14" fillId="0" borderId="14" xfId="0" applyNumberFormat="1" applyFont="1" applyBorder="1" applyAlignment="1">
      <alignment horizontal="center" vertical="center"/>
    </xf>
    <xf numFmtId="0" fontId="22" fillId="0" borderId="3" xfId="0" applyFont="1" applyBorder="1" applyAlignment="1">
      <alignment vertical="center"/>
    </xf>
    <xf numFmtId="0" fontId="22" fillId="0" borderId="18" xfId="0" applyFont="1" applyBorder="1" applyAlignment="1">
      <alignment vertical="center"/>
    </xf>
    <xf numFmtId="0" fontId="22" fillId="0" borderId="6" xfId="0" applyFont="1" applyBorder="1" applyAlignment="1">
      <alignment horizontal="center" vertical="center"/>
    </xf>
    <xf numFmtId="0" fontId="22" fillId="0" borderId="18" xfId="0" applyFont="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54" fillId="2" borderId="0" xfId="0" applyFont="1" applyFill="1" applyAlignment="1">
      <alignment/>
    </xf>
    <xf numFmtId="178" fontId="22" fillId="2" borderId="3" xfId="0" applyNumberFormat="1" applyFont="1" applyFill="1" applyBorder="1" applyAlignment="1" applyProtection="1">
      <alignment horizontal="center"/>
      <protection locked="0"/>
    </xf>
    <xf numFmtId="1" fontId="14" fillId="2" borderId="3" xfId="0" applyNumberFormat="1" applyFont="1" applyFill="1" applyBorder="1" applyAlignment="1" applyProtection="1">
      <alignment horizontal="center" vertical="center"/>
      <protection locked="0"/>
    </xf>
    <xf numFmtId="0" fontId="14" fillId="0" borderId="0" xfId="0" applyFont="1" applyAlignment="1">
      <alignment vertical="center"/>
    </xf>
    <xf numFmtId="0" fontId="14" fillId="0" borderId="5" xfId="0" applyFont="1" applyBorder="1" applyAlignment="1">
      <alignment vertical="center"/>
    </xf>
    <xf numFmtId="0" fontId="14" fillId="0" borderId="1" xfId="0" applyFont="1" applyBorder="1" applyAlignment="1">
      <alignment/>
    </xf>
    <xf numFmtId="0" fontId="14" fillId="0" borderId="1" xfId="0" applyFont="1" applyBorder="1" applyAlignment="1">
      <alignment wrapText="1"/>
    </xf>
    <xf numFmtId="1" fontId="0" fillId="0" borderId="13" xfId="0" applyNumberFormat="1" applyBorder="1" applyAlignment="1">
      <alignment horizontal="center"/>
    </xf>
    <xf numFmtId="1" fontId="0" fillId="0" borderId="0" xfId="0" applyNumberFormat="1" applyBorder="1" applyAlignment="1">
      <alignment horizontal="center"/>
    </xf>
    <xf numFmtId="0" fontId="55" fillId="0" borderId="0" xfId="15"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17" fillId="0" borderId="0" xfId="15" applyFont="1" applyAlignment="1" applyProtection="1">
      <alignment horizontal="center"/>
      <protection/>
    </xf>
    <xf numFmtId="0" fontId="18" fillId="0" borderId="0" xfId="0" applyFont="1" applyAlignment="1" applyProtection="1">
      <alignment/>
      <protection/>
    </xf>
    <xf numFmtId="0" fontId="0" fillId="0" borderId="0" xfId="0" applyFont="1" applyBorder="1" applyAlignment="1" applyProtection="1">
      <alignment vertical="top"/>
      <protection/>
    </xf>
    <xf numFmtId="0" fontId="47" fillId="0" borderId="0" xfId="0" applyFont="1" applyAlignment="1">
      <alignment horizontal="center"/>
    </xf>
    <xf numFmtId="0" fontId="23" fillId="0" borderId="0" xfId="0" applyFont="1" applyAlignment="1">
      <alignment horizontal="center"/>
    </xf>
    <xf numFmtId="49" fontId="50" fillId="0" borderId="0" xfId="0" applyNumberFormat="1" applyFont="1" applyBorder="1" applyAlignment="1">
      <alignment horizontal="center"/>
    </xf>
    <xf numFmtId="0" fontId="2" fillId="0" borderId="0"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48" fillId="0" borderId="0" xfId="0" applyFont="1" applyAlignment="1">
      <alignment horizontal="center" vertical="center"/>
    </xf>
    <xf numFmtId="0" fontId="10" fillId="0" borderId="0" xfId="0" applyFont="1" applyAlignment="1">
      <alignment horizontal="center"/>
    </xf>
    <xf numFmtId="0" fontId="6" fillId="0" borderId="0" xfId="15" applyFont="1" applyAlignment="1" applyProtection="1">
      <alignment horizontal="center"/>
      <protection locked="0"/>
    </xf>
    <xf numFmtId="0" fontId="13" fillId="0" borderId="0" xfId="0" applyFont="1" applyAlignment="1">
      <alignment horizontal="center"/>
    </xf>
    <xf numFmtId="0" fontId="13" fillId="0" borderId="0" xfId="0" applyFont="1" applyBorder="1" applyAlignment="1">
      <alignment horizontal="center"/>
    </xf>
    <xf numFmtId="0" fontId="1" fillId="9" borderId="6" xfId="0" applyFont="1" applyFill="1" applyBorder="1" applyAlignment="1" applyProtection="1">
      <alignment horizontal="left" vertical="top" wrapText="1"/>
      <protection locked="0"/>
    </xf>
    <xf numFmtId="0" fontId="1" fillId="9" borderId="7" xfId="0" applyFont="1" applyFill="1" applyBorder="1" applyAlignment="1" applyProtection="1">
      <alignment horizontal="left" vertical="top" wrapText="1"/>
      <protection locked="0"/>
    </xf>
    <xf numFmtId="0" fontId="1" fillId="9" borderId="8" xfId="0" applyFont="1" applyFill="1" applyBorder="1" applyAlignment="1" applyProtection="1">
      <alignment horizontal="left" vertical="top" wrapText="1"/>
      <protection locked="0"/>
    </xf>
    <xf numFmtId="0" fontId="1" fillId="9" borderId="10"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9"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9" borderId="4"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176" fontId="7" fillId="0" borderId="0" xfId="0" applyNumberFormat="1" applyFont="1" applyFill="1" applyBorder="1" applyAlignment="1">
      <alignment horizontal="center"/>
    </xf>
    <xf numFmtId="176" fontId="35" fillId="0" borderId="0" xfId="0" applyNumberFormat="1" applyFont="1" applyBorder="1" applyAlignment="1">
      <alignment horizontal="center"/>
    </xf>
    <xf numFmtId="0" fontId="52" fillId="0" borderId="0" xfId="0" applyFont="1" applyAlignment="1">
      <alignment horizontal="center" wrapText="1"/>
    </xf>
    <xf numFmtId="0" fontId="53" fillId="0" borderId="0" xfId="0" applyFont="1" applyAlignment="1">
      <alignment horizontal="center"/>
    </xf>
    <xf numFmtId="0" fontId="10" fillId="0" borderId="0" xfId="0" applyNumberFormat="1" applyFont="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1" fillId="9" borderId="21" xfId="0" applyFont="1" applyFill="1" applyBorder="1" applyAlignment="1" applyProtection="1">
      <alignment horizontal="left" vertical="top" wrapText="1"/>
      <protection locked="0"/>
    </xf>
    <xf numFmtId="0" fontId="1" fillId="9" borderId="22" xfId="0" applyFont="1" applyFill="1" applyBorder="1" applyAlignment="1" applyProtection="1">
      <alignment horizontal="left" vertical="top" wrapText="1"/>
      <protection locked="0"/>
    </xf>
    <xf numFmtId="0" fontId="1" fillId="9" borderId="23" xfId="0" applyFont="1" applyFill="1" applyBorder="1" applyAlignment="1" applyProtection="1">
      <alignment horizontal="left" vertical="top" wrapText="1"/>
      <protection locked="0"/>
    </xf>
    <xf numFmtId="0" fontId="1" fillId="9" borderId="24" xfId="0" applyFont="1" applyFill="1" applyBorder="1" applyAlignment="1" applyProtection="1">
      <alignment horizontal="left" vertical="top" wrapText="1"/>
      <protection locked="0"/>
    </xf>
    <xf numFmtId="0" fontId="1" fillId="9" borderId="25" xfId="0" applyFont="1" applyFill="1" applyBorder="1" applyAlignment="1" applyProtection="1">
      <alignment horizontal="left" vertical="top" wrapText="1"/>
      <protection locked="0"/>
    </xf>
    <xf numFmtId="0" fontId="1" fillId="9" borderId="26" xfId="0" applyFont="1" applyFill="1" applyBorder="1" applyAlignment="1" applyProtection="1">
      <alignment horizontal="left" vertical="top" wrapText="1"/>
      <protection locked="0"/>
    </xf>
    <xf numFmtId="0" fontId="1" fillId="9" borderId="27" xfId="0" applyFont="1" applyFill="1" applyBorder="1" applyAlignment="1" applyProtection="1">
      <alignment horizontal="left" vertical="top" wrapText="1"/>
      <protection locked="0"/>
    </xf>
    <xf numFmtId="0" fontId="1" fillId="9" borderId="28" xfId="0" applyFont="1" applyFill="1" applyBorder="1" applyAlignment="1" applyProtection="1">
      <alignment horizontal="left" vertical="top" wrapText="1"/>
      <protection locked="0"/>
    </xf>
    <xf numFmtId="0" fontId="49" fillId="0" borderId="0" xfId="0" applyFont="1" applyAlignment="1">
      <alignment horizontal="center"/>
    </xf>
    <xf numFmtId="0" fontId="26" fillId="0" borderId="0" xfId="0" applyFont="1" applyAlignment="1">
      <alignment horizont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2" fillId="0" borderId="15" xfId="0" applyFont="1" applyBorder="1" applyAlignment="1">
      <alignment horizontal="left"/>
    </xf>
    <xf numFmtId="0" fontId="22" fillId="0" borderId="14" xfId="0" applyFont="1" applyBorder="1" applyAlignment="1">
      <alignment horizontal="left"/>
    </xf>
    <xf numFmtId="0" fontId="22" fillId="0" borderId="10" xfId="0" applyFont="1" applyBorder="1" applyAlignment="1">
      <alignment horizontal="left"/>
    </xf>
    <xf numFmtId="0" fontId="22" fillId="0" borderId="9" xfId="0" applyFont="1" applyBorder="1" applyAlignment="1">
      <alignment horizontal="left"/>
    </xf>
    <xf numFmtId="0" fontId="14" fillId="0" borderId="15" xfId="0" applyFont="1" applyBorder="1" applyAlignment="1">
      <alignment horizontal="left" vertical="center"/>
    </xf>
    <xf numFmtId="0" fontId="14" fillId="0" borderId="14" xfId="0" applyFont="1" applyBorder="1" applyAlignment="1">
      <alignment horizontal="left" vertical="center"/>
    </xf>
    <xf numFmtId="0" fontId="45" fillId="0" borderId="0" xfId="0" applyFont="1" applyFill="1" applyAlignment="1">
      <alignment horizontal="center"/>
    </xf>
    <xf numFmtId="176" fontId="44" fillId="0" borderId="0" xfId="0" applyNumberFormat="1" applyFont="1" applyFill="1" applyBorder="1" applyAlignment="1">
      <alignment horizontal="center"/>
    </xf>
    <xf numFmtId="0" fontId="48" fillId="0" borderId="0" xfId="0" applyFont="1" applyAlignment="1">
      <alignment horizontal="center"/>
    </xf>
    <xf numFmtId="0" fontId="22" fillId="2" borderId="6"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9"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22" fillId="2" borderId="12" xfId="0" applyFont="1" applyFill="1" applyBorder="1" applyAlignment="1" applyProtection="1">
      <alignment horizontal="left" vertical="top" wrapText="1"/>
      <protection locked="0"/>
    </xf>
    <xf numFmtId="0" fontId="17" fillId="0" borderId="0" xfId="15" applyFont="1" applyAlignment="1" applyProtection="1">
      <alignment horizontal="center"/>
      <protection/>
    </xf>
    <xf numFmtId="0" fontId="22" fillId="2" borderId="15" xfId="0" applyFont="1" applyFill="1" applyBorder="1" applyAlignment="1" applyProtection="1">
      <alignment horizontal="left"/>
      <protection locked="0"/>
    </xf>
    <xf numFmtId="0" fontId="22" fillId="2" borderId="16" xfId="0" applyFont="1" applyFill="1" applyBorder="1" applyAlignment="1" applyProtection="1">
      <alignment horizontal="left"/>
      <protection locked="0"/>
    </xf>
    <xf numFmtId="0" fontId="22" fillId="2" borderId="14" xfId="0" applyFont="1" applyFill="1" applyBorder="1" applyAlignment="1" applyProtection="1">
      <alignment horizontal="left"/>
      <protection locked="0"/>
    </xf>
    <xf numFmtId="0" fontId="48" fillId="0" borderId="0" xfId="0" applyFont="1" applyAlignment="1">
      <alignment horizontal="center" wrapText="1"/>
    </xf>
    <xf numFmtId="0" fontId="0" fillId="2" borderId="15"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19" fillId="8"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b/>
        <i val="0"/>
        <color rgb="FFFFFFFF"/>
      </font>
      <fill>
        <patternFill>
          <bgColor rgb="FFFF0000"/>
        </patternFill>
      </fill>
      <border/>
    </dxf>
    <dxf>
      <font>
        <b/>
        <i/>
        <color rgb="FF003300"/>
      </font>
      <fill>
        <patternFill>
          <bgColor rgb="FFCCFFCC"/>
        </patternFill>
      </fill>
      <border/>
    </dxf>
    <dxf>
      <font>
        <color rgb="FFFF0000"/>
      </font>
      <border/>
    </dxf>
    <dxf>
      <font>
        <color rgb="FFC0C0C0"/>
      </font>
      <border>
        <left>
          <color rgb="FF000000"/>
        </left>
        <right>
          <color rgb="FF000000"/>
        </right>
        <top>
          <color rgb="FF000000"/>
        </top>
        <bottom>
          <color rgb="FF000000"/>
        </bottom>
      </border>
    </dxf>
    <dxf>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9900"/>
                  </a:solidFill>
                </c14:spPr>
              </c14:invertSolidFillFmt>
            </c:ext>
          </c:extLst>
          <c:dLbls>
            <c:numFmt formatCode="General" sourceLinked="1"/>
            <c:txPr>
              <a:bodyPr vert="horz" rot="0" anchor="ctr"/>
              <a:lstStyle/>
              <a:p>
                <a:pPr algn="ctr">
                  <a:defRPr lang="en-US" cap="none" sz="875" b="1" i="0" u="none" baseline="0">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ptCount val="7"/>
                <c:pt idx="0">
                  <c:v>0.46153846153846156</c:v>
                </c:pt>
                <c:pt idx="1">
                  <c:v>0.2</c:v>
                </c:pt>
                <c:pt idx="2">
                  <c:v>0.75</c:v>
                </c:pt>
                <c:pt idx="3">
                  <c:v>0.375</c:v>
                </c:pt>
                <c:pt idx="4">
                  <c:v>0.1111111111111111</c:v>
                </c:pt>
                <c:pt idx="5">
                  <c:v>0.8470588235294118</c:v>
                </c:pt>
                <c:pt idx="6">
                  <c:v>0.6470588235294118</c:v>
                </c:pt>
              </c:numCache>
            </c:numRef>
          </c:val>
        </c:ser>
        <c:axId val="38368332"/>
        <c:axId val="9770669"/>
      </c:barChart>
      <c:catAx>
        <c:axId val="38368332"/>
        <c:scaling>
          <c:orientation val="minMax"/>
        </c:scaling>
        <c:axPos val="l"/>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9770669"/>
        <c:crosses val="autoZero"/>
        <c:auto val="1"/>
        <c:lblOffset val="100"/>
        <c:tickLblSkip val="1"/>
        <c:noMultiLvlLbl val="0"/>
      </c:catAx>
      <c:valAx>
        <c:axId val="977066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368332"/>
        <c:crossesAt val="1"/>
        <c:crossBetween val="between"/>
        <c:dispUnits/>
        <c:majorUnit val="0.25"/>
      </c:valAx>
      <c:spPr>
        <a:noFill/>
        <a:ln>
          <a:noFill/>
        </a:ln>
      </c:spPr>
    </c:plotArea>
    <c:plotVisOnly val="1"/>
    <c:dispBlanksAs val="gap"/>
    <c:showDLblsOverMax val="0"/>
  </c:chart>
  <c:spPr>
    <a:noFill/>
    <a:ln w="3175">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2.jpeg" /><Relationship Id="rId4" Type="http://schemas.openxmlformats.org/officeDocument/2006/relationships/image" Target="../media/image1.png" /><Relationship Id="rId5"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NULL" /><Relationship Id="rId3" Type="http://schemas.openxmlformats.org/officeDocument/2006/relationships/image" Target="../media/image3.png"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wmf" /></Relationships>
</file>

<file path=xl/drawings/_rels/drawing6.xml.rels><?xml version="1.0" encoding="utf-8" standalone="yes"?><Relationships xmlns="http://schemas.openxmlformats.org/package/2006/relationships"><Relationship Id="rId1" Type="http://schemas.openxmlformats.org/officeDocument/2006/relationships/image" Target="../media/image7.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161925</xdr:colOff>
      <xdr:row>4</xdr:row>
      <xdr:rowOff>57150</xdr:rowOff>
    </xdr:to>
    <xdr:grpSp>
      <xdr:nvGrpSpPr>
        <xdr:cNvPr id="1" name="Group 11"/>
        <xdr:cNvGrpSpPr>
          <a:grpSpLocks noChangeAspect="1"/>
        </xdr:cNvGrpSpPr>
      </xdr:nvGrpSpPr>
      <xdr:grpSpPr>
        <a:xfrm>
          <a:off x="38100" y="0"/>
          <a:ext cx="1104900" cy="1038225"/>
          <a:chOff x="2198" y="1050"/>
          <a:chExt cx="10341" cy="1452"/>
        </a:xfrm>
        <a:solidFill>
          <a:srgbClr val="FFFFFF"/>
        </a:solidFill>
      </xdr:grpSpPr>
      <xdr:pic>
        <xdr:nvPicPr>
          <xdr:cNvPr id="2" name="Picture 12"/>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13"/>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14"/>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5"/>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76200</xdr:colOff>
      <xdr:row>24</xdr:row>
      <xdr:rowOff>142875</xdr:rowOff>
    </xdr:from>
    <xdr:to>
      <xdr:col>10</xdr:col>
      <xdr:colOff>581025</xdr:colOff>
      <xdr:row>27</xdr:row>
      <xdr:rowOff>85725</xdr:rowOff>
    </xdr:to>
    <xdr:sp>
      <xdr:nvSpPr>
        <xdr:cNvPr id="6" name="Rectangle 10"/>
        <xdr:cNvSpPr>
          <a:spLocks/>
        </xdr:cNvSpPr>
      </xdr:nvSpPr>
      <xdr:spPr>
        <a:xfrm>
          <a:off x="1819275" y="5067300"/>
          <a:ext cx="5514975" cy="609600"/>
        </a:xfrm>
        <a:prstGeom prst="rect">
          <a:avLst/>
        </a:prstGeom>
        <a:noFill/>
        <a:ln w="57150" cmpd="thickThin">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16</xdr:row>
      <xdr:rowOff>47625</xdr:rowOff>
    </xdr:from>
    <xdr:to>
      <xdr:col>0</xdr:col>
      <xdr:colOff>371475</xdr:colOff>
      <xdr:row>17</xdr:row>
      <xdr:rowOff>171450</xdr:rowOff>
    </xdr:to>
    <xdr:pic>
      <xdr:nvPicPr>
        <xdr:cNvPr id="7" name="Picture 4"/>
        <xdr:cNvPicPr preferRelativeResize="1">
          <a:picLocks noChangeAspect="1"/>
        </xdr:cNvPicPr>
      </xdr:nvPicPr>
      <xdr:blipFill>
        <a:blip r:embed="rId3"/>
        <a:stretch>
          <a:fillRect/>
        </a:stretch>
      </xdr:blipFill>
      <xdr:spPr>
        <a:xfrm>
          <a:off x="57150" y="3333750"/>
          <a:ext cx="314325" cy="352425"/>
        </a:xfrm>
        <a:prstGeom prst="rect">
          <a:avLst/>
        </a:prstGeom>
        <a:noFill/>
        <a:ln w="9525" cmpd="sng">
          <a:noFill/>
        </a:ln>
      </xdr:spPr>
    </xdr:pic>
    <xdr:clientData/>
  </xdr:twoCellAnchor>
  <xdr:twoCellAnchor>
    <xdr:from>
      <xdr:col>11</xdr:col>
      <xdr:colOff>514350</xdr:colOff>
      <xdr:row>0</xdr:row>
      <xdr:rowOff>9525</xdr:rowOff>
    </xdr:from>
    <xdr:to>
      <xdr:col>12</xdr:col>
      <xdr:colOff>504825</xdr:colOff>
      <xdr:row>2</xdr:row>
      <xdr:rowOff>209550</xdr:rowOff>
    </xdr:to>
    <xdr:pic>
      <xdr:nvPicPr>
        <xdr:cNvPr id="8" name="Picture 16"/>
        <xdr:cNvPicPr preferRelativeResize="1">
          <a:picLocks noChangeAspect="1"/>
        </xdr:cNvPicPr>
      </xdr:nvPicPr>
      <xdr:blipFill>
        <a:blip r:embed="rId4"/>
        <a:stretch>
          <a:fillRect/>
        </a:stretch>
      </xdr:blipFill>
      <xdr:spPr>
        <a:xfrm>
          <a:off x="8029575" y="9525"/>
          <a:ext cx="847725" cy="647700"/>
        </a:xfrm>
        <a:prstGeom prst="rect">
          <a:avLst/>
        </a:prstGeom>
        <a:noFill/>
        <a:ln w="9525" cmpd="sng">
          <a:noFill/>
        </a:ln>
      </xdr:spPr>
    </xdr:pic>
    <xdr:clientData/>
  </xdr:twoCellAnchor>
  <xdr:twoCellAnchor>
    <xdr:from>
      <xdr:col>6</xdr:col>
      <xdr:colOff>171450</xdr:colOff>
      <xdr:row>4</xdr:row>
      <xdr:rowOff>0</xdr:rowOff>
    </xdr:from>
    <xdr:to>
      <xdr:col>8</xdr:col>
      <xdr:colOff>180975</xdr:colOff>
      <xdr:row>10</xdr:row>
      <xdr:rowOff>28575</xdr:rowOff>
    </xdr:to>
    <xdr:pic>
      <xdr:nvPicPr>
        <xdr:cNvPr id="9" name="Picture 17"/>
        <xdr:cNvPicPr preferRelativeResize="1">
          <a:picLocks noChangeAspect="1"/>
        </xdr:cNvPicPr>
      </xdr:nvPicPr>
      <xdr:blipFill>
        <a:blip r:embed="rId5"/>
        <a:stretch>
          <a:fillRect/>
        </a:stretch>
      </xdr:blipFill>
      <xdr:spPr>
        <a:xfrm>
          <a:off x="3876675" y="981075"/>
          <a:ext cx="1533525" cy="1000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twoCellAnchor>
    <xdr:from>
      <xdr:col>1</xdr:col>
      <xdr:colOff>28575</xdr:colOff>
      <xdr:row>17</xdr:row>
      <xdr:rowOff>142875</xdr:rowOff>
    </xdr:from>
    <xdr:to>
      <xdr:col>1</xdr:col>
      <xdr:colOff>1133475</xdr:colOff>
      <xdr:row>21</xdr:row>
      <xdr:rowOff>57150</xdr:rowOff>
    </xdr:to>
    <xdr:sp macro="[0]!menu">
      <xdr:nvSpPr>
        <xdr:cNvPr id="2" name="AutoShape 2"/>
        <xdr:cNvSpPr>
          <a:spLocks/>
        </xdr:cNvSpPr>
      </xdr:nvSpPr>
      <xdr:spPr>
        <a:xfrm>
          <a:off x="523875" y="426720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17</xdr:row>
      <xdr:rowOff>142875</xdr:rowOff>
    </xdr:from>
    <xdr:to>
      <xdr:col>1</xdr:col>
      <xdr:colOff>5495925</xdr:colOff>
      <xdr:row>21</xdr:row>
      <xdr:rowOff>76200</xdr:rowOff>
    </xdr:to>
    <xdr:sp macro="[0]!chap_6">
      <xdr:nvSpPr>
        <xdr:cNvPr id="3" name="AutoShape 3"/>
        <xdr:cNvSpPr>
          <a:spLocks/>
        </xdr:cNvSpPr>
      </xdr:nvSpPr>
      <xdr:spPr>
        <a:xfrm>
          <a:off x="2914650" y="4267200"/>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VI - </a:t>
          </a:r>
          <a:r>
            <a:rPr lang="en-US" cap="none" sz="1200" b="1" i="0" u="none" baseline="0">
              <a:solidFill>
                <a:srgbClr val="800000"/>
              </a:solidFill>
              <a:latin typeface="Arial"/>
              <a:ea typeface="Arial"/>
              <a:cs typeface="Arial"/>
            </a:rPr>
            <a:t>Gestion des risques épidémiques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twoCellAnchor>
    <xdr:from>
      <xdr:col>1</xdr:col>
      <xdr:colOff>28575</xdr:colOff>
      <xdr:row>117</xdr:row>
      <xdr:rowOff>57150</xdr:rowOff>
    </xdr:from>
    <xdr:to>
      <xdr:col>1</xdr:col>
      <xdr:colOff>1133475</xdr:colOff>
      <xdr:row>121</xdr:row>
      <xdr:rowOff>28575</xdr:rowOff>
    </xdr:to>
    <xdr:sp macro="[0]!menu">
      <xdr:nvSpPr>
        <xdr:cNvPr id="2" name="AutoShape 2"/>
        <xdr:cNvSpPr>
          <a:spLocks/>
        </xdr:cNvSpPr>
      </xdr:nvSpPr>
      <xdr:spPr>
        <a:xfrm>
          <a:off x="523875" y="2725102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117</xdr:row>
      <xdr:rowOff>57150</xdr:rowOff>
    </xdr:from>
    <xdr:to>
      <xdr:col>1</xdr:col>
      <xdr:colOff>5495925</xdr:colOff>
      <xdr:row>121</xdr:row>
      <xdr:rowOff>47625</xdr:rowOff>
    </xdr:to>
    <xdr:sp macro="[0]!chap_7">
      <xdr:nvSpPr>
        <xdr:cNvPr id="3" name="AutoShape 3"/>
        <xdr:cNvSpPr>
          <a:spLocks/>
        </xdr:cNvSpPr>
      </xdr:nvSpPr>
      <xdr:spPr>
        <a:xfrm>
          <a:off x="2914650" y="27251025"/>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VII - </a:t>
          </a:r>
          <a:r>
            <a:rPr lang="en-US" cap="none" sz="1200" b="1" i="0" u="none" baseline="0">
              <a:solidFill>
                <a:srgbClr val="800000"/>
              </a:solidFill>
              <a:latin typeface="Arial"/>
              <a:ea typeface="Arial"/>
              <a:cs typeface="Arial"/>
            </a:rPr>
            <a:t>Prévention des accidents d'exposition au sang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twoCellAnchor>
    <xdr:from>
      <xdr:col>1</xdr:col>
      <xdr:colOff>28575</xdr:colOff>
      <xdr:row>47</xdr:row>
      <xdr:rowOff>133350</xdr:rowOff>
    </xdr:from>
    <xdr:to>
      <xdr:col>1</xdr:col>
      <xdr:colOff>1133475</xdr:colOff>
      <xdr:row>51</xdr:row>
      <xdr:rowOff>104775</xdr:rowOff>
    </xdr:to>
    <xdr:sp macro="[0]!menu">
      <xdr:nvSpPr>
        <xdr:cNvPr id="2" name="AutoShape 2"/>
        <xdr:cNvSpPr>
          <a:spLocks/>
        </xdr:cNvSpPr>
      </xdr:nvSpPr>
      <xdr:spPr>
        <a:xfrm>
          <a:off x="523875" y="1122045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13</xdr:col>
      <xdr:colOff>1123950</xdr:colOff>
      <xdr:row>25</xdr:row>
      <xdr:rowOff>57150</xdr:rowOff>
    </xdr:to>
    <xdr:graphicFrame>
      <xdr:nvGraphicFramePr>
        <xdr:cNvPr id="1" name="Chart 4"/>
        <xdr:cNvGraphicFramePr/>
      </xdr:nvGraphicFramePr>
      <xdr:xfrm>
        <a:off x="3486150" y="1466850"/>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1</xdr:col>
      <xdr:colOff>266700</xdr:colOff>
      <xdr:row>3</xdr:row>
      <xdr:rowOff>381000</xdr:rowOff>
    </xdr:to>
    <xdr:grpSp>
      <xdr:nvGrpSpPr>
        <xdr:cNvPr id="2" name="Group 5"/>
        <xdr:cNvGrpSpPr>
          <a:grpSpLocks noChangeAspect="1"/>
        </xdr:cNvGrpSpPr>
      </xdr:nvGrpSpPr>
      <xdr:grpSpPr>
        <a:xfrm>
          <a:off x="85725" y="0"/>
          <a:ext cx="942975" cy="1009650"/>
          <a:chOff x="2198" y="1050"/>
          <a:chExt cx="10341" cy="1452"/>
        </a:xfrm>
        <a:solidFill>
          <a:srgbClr val="FFFFFF"/>
        </a:solidFill>
      </xdr:grpSpPr>
      <xdr:pic>
        <xdr:nvPicPr>
          <xdr:cNvPr id="3" name="Picture 6"/>
          <xdr:cNvPicPr preferRelativeResize="1">
            <a:picLocks noChangeAspect="1"/>
          </xdr:cNvPicPr>
        </xdr:nvPicPr>
        <xdr:blipFill>
          <a:blip r:embed="rId2"/>
          <a:stretch>
            <a:fillRect/>
          </a:stretch>
        </xdr:blipFill>
        <xdr:spPr>
          <a:xfrm>
            <a:off x="2198" y="1050"/>
            <a:ext cx="10341" cy="1452"/>
          </a:xfrm>
          <a:prstGeom prst="rect">
            <a:avLst/>
          </a:prstGeom>
          <a:noFill/>
          <a:ln w="9525" cmpd="sng">
            <a:noFill/>
          </a:ln>
        </xdr:spPr>
      </xdr:pic>
      <xdr:pic>
        <xdr:nvPicPr>
          <xdr:cNvPr id="4" name="Picture 7"/>
          <xdr:cNvPicPr preferRelativeResize="1">
            <a:picLocks noChangeAspect="1"/>
          </xdr:cNvPicPr>
        </xdr:nvPicPr>
        <xdr:blipFill>
          <a:blip r:embed="rId3"/>
          <a:stretch>
            <a:fillRect/>
          </a:stretch>
        </xdr:blipFill>
        <xdr:spPr>
          <a:xfrm>
            <a:off x="2198" y="1198"/>
            <a:ext cx="10336" cy="1274"/>
          </a:xfrm>
          <a:prstGeom prst="rect">
            <a:avLst/>
          </a:prstGeom>
          <a:noFill/>
          <a:ln w="9525" cmpd="sng">
            <a:noFill/>
          </a:ln>
        </xdr:spPr>
      </xdr:pic>
      <xdr:sp>
        <xdr:nvSpPr>
          <xdr:cNvPr id="5" name="AutoShape 8"/>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9"/>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314325</xdr:colOff>
      <xdr:row>0</xdr:row>
      <xdr:rowOff>114300</xdr:rowOff>
    </xdr:from>
    <xdr:to>
      <xdr:col>13</xdr:col>
      <xdr:colOff>1076325</xdr:colOff>
      <xdr:row>3</xdr:row>
      <xdr:rowOff>161925</xdr:rowOff>
    </xdr:to>
    <xdr:pic>
      <xdr:nvPicPr>
        <xdr:cNvPr id="7" name="Picture 10"/>
        <xdr:cNvPicPr preferRelativeResize="1">
          <a:picLocks noChangeAspect="1"/>
        </xdr:cNvPicPr>
      </xdr:nvPicPr>
      <xdr:blipFill>
        <a:blip r:embed="rId4"/>
        <a:stretch>
          <a:fillRect/>
        </a:stretch>
      </xdr:blipFill>
      <xdr:spPr>
        <a:xfrm>
          <a:off x="8591550" y="114300"/>
          <a:ext cx="7620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3</xdr:col>
      <xdr:colOff>123825</xdr:colOff>
      <xdr:row>6</xdr:row>
      <xdr:rowOff>95250</xdr:rowOff>
    </xdr:to>
    <xdr:grpSp>
      <xdr:nvGrpSpPr>
        <xdr:cNvPr id="1" name="Group 3"/>
        <xdr:cNvGrpSpPr>
          <a:grpSpLocks noChangeAspect="1"/>
        </xdr:cNvGrpSpPr>
      </xdr:nvGrpSpPr>
      <xdr:grpSpPr>
        <a:xfrm>
          <a:off x="28575" y="0"/>
          <a:ext cx="1095375" cy="952500"/>
          <a:chOff x="2198" y="1050"/>
          <a:chExt cx="10341" cy="1452"/>
        </a:xfrm>
        <a:solidFill>
          <a:srgbClr val="FFFFFF"/>
        </a:solidFill>
      </xdr:grpSpPr>
      <xdr:pic>
        <xdr:nvPicPr>
          <xdr:cNvPr id="2" name="Picture 4"/>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6"/>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7"/>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657225</xdr:colOff>
      <xdr:row>3</xdr:row>
      <xdr:rowOff>66675</xdr:rowOff>
    </xdr:from>
    <xdr:to>
      <xdr:col>9</xdr:col>
      <xdr:colOff>104775</xdr:colOff>
      <xdr:row>5</xdr:row>
      <xdr:rowOff>200025</xdr:rowOff>
    </xdr:to>
    <xdr:pic>
      <xdr:nvPicPr>
        <xdr:cNvPr id="6" name="Picture 8"/>
        <xdr:cNvPicPr preferRelativeResize="1">
          <a:picLocks noChangeAspect="1"/>
        </xdr:cNvPicPr>
      </xdr:nvPicPr>
      <xdr:blipFill>
        <a:blip r:embed="rId3"/>
        <a:stretch>
          <a:fillRect/>
        </a:stretch>
      </xdr:blipFill>
      <xdr:spPr>
        <a:xfrm>
          <a:off x="6219825" y="66675"/>
          <a:ext cx="762000" cy="676275"/>
        </a:xfrm>
        <a:prstGeom prst="rect">
          <a:avLst/>
        </a:prstGeom>
        <a:noFill/>
        <a:ln w="9525" cmpd="sng">
          <a:noFill/>
        </a:ln>
      </xdr:spPr>
    </xdr:pic>
    <xdr:clientData/>
  </xdr:twoCellAnchor>
  <xdr:twoCellAnchor>
    <xdr:from>
      <xdr:col>4</xdr:col>
      <xdr:colOff>457200</xdr:colOff>
      <xdr:row>8</xdr:row>
      <xdr:rowOff>123825</xdr:rowOff>
    </xdr:from>
    <xdr:to>
      <xdr:col>5</xdr:col>
      <xdr:colOff>923925</xdr:colOff>
      <xdr:row>8</xdr:row>
      <xdr:rowOff>1123950</xdr:rowOff>
    </xdr:to>
    <xdr:pic>
      <xdr:nvPicPr>
        <xdr:cNvPr id="7" name="Picture 9"/>
        <xdr:cNvPicPr preferRelativeResize="1">
          <a:picLocks noChangeAspect="1"/>
        </xdr:cNvPicPr>
      </xdr:nvPicPr>
      <xdr:blipFill>
        <a:blip r:embed="rId4"/>
        <a:stretch>
          <a:fillRect/>
        </a:stretch>
      </xdr:blipFill>
      <xdr:spPr>
        <a:xfrm>
          <a:off x="2857500" y="1438275"/>
          <a:ext cx="153352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pic>
        <xdr:nvPicPr>
          <xdr:cNvPr id="2" name="Picture 4"/>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6"/>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7"/>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257175</xdr:colOff>
      <xdr:row>0</xdr:row>
      <xdr:rowOff>38100</xdr:rowOff>
    </xdr:from>
    <xdr:to>
      <xdr:col>7</xdr:col>
      <xdr:colOff>342900</xdr:colOff>
      <xdr:row>2</xdr:row>
      <xdr:rowOff>190500</xdr:rowOff>
    </xdr:to>
    <xdr:pic>
      <xdr:nvPicPr>
        <xdr:cNvPr id="6" name="Picture 8"/>
        <xdr:cNvPicPr preferRelativeResize="1">
          <a:picLocks noChangeAspect="1"/>
        </xdr:cNvPicPr>
      </xdr:nvPicPr>
      <xdr:blipFill>
        <a:blip r:embed="rId3"/>
        <a:stretch>
          <a:fillRect/>
        </a:stretch>
      </xdr:blipFill>
      <xdr:spPr>
        <a:xfrm>
          <a:off x="7248525" y="38100"/>
          <a:ext cx="8477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twoCellAnchor>
    <xdr:from>
      <xdr:col>1</xdr:col>
      <xdr:colOff>323850</xdr:colOff>
      <xdr:row>36</xdr:row>
      <xdr:rowOff>95250</xdr:rowOff>
    </xdr:from>
    <xdr:to>
      <xdr:col>3</xdr:col>
      <xdr:colOff>66675</xdr:colOff>
      <xdr:row>40</xdr:row>
      <xdr:rowOff>9525</xdr:rowOff>
    </xdr:to>
    <xdr:sp macro="[0]!menu">
      <xdr:nvSpPr>
        <xdr:cNvPr id="2" name="AutoShape 94"/>
        <xdr:cNvSpPr>
          <a:spLocks/>
        </xdr:cNvSpPr>
      </xdr:nvSpPr>
      <xdr:spPr>
        <a:xfrm>
          <a:off x="523875" y="691515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4</xdr:col>
      <xdr:colOff>447675</xdr:colOff>
      <xdr:row>36</xdr:row>
      <xdr:rowOff>95250</xdr:rowOff>
    </xdr:from>
    <xdr:to>
      <xdr:col>7</xdr:col>
      <xdr:colOff>1600200</xdr:colOff>
      <xdr:row>40</xdr:row>
      <xdr:rowOff>9525</xdr:rowOff>
    </xdr:to>
    <xdr:sp macro="[0]!chap_1">
      <xdr:nvSpPr>
        <xdr:cNvPr id="3" name="AutoShape 95"/>
        <xdr:cNvSpPr>
          <a:spLocks/>
        </xdr:cNvSpPr>
      </xdr:nvSpPr>
      <xdr:spPr>
        <a:xfrm>
          <a:off x="2914650" y="6915150"/>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 - </a:t>
          </a:r>
          <a:r>
            <a:rPr lang="en-US" cap="none" sz="1200" b="1" i="0" u="none" baseline="0">
              <a:solidFill>
                <a:srgbClr val="800000"/>
              </a:solidFill>
              <a:latin typeface="Arial"/>
              <a:ea typeface="Arial"/>
              <a:cs typeface="Arial"/>
            </a:rPr>
            <a:t>Moyens de prévention dans l'établissement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twoCellAnchor>
    <xdr:from>
      <xdr:col>1</xdr:col>
      <xdr:colOff>28575</xdr:colOff>
      <xdr:row>87</xdr:row>
      <xdr:rowOff>0</xdr:rowOff>
    </xdr:from>
    <xdr:to>
      <xdr:col>1</xdr:col>
      <xdr:colOff>1133475</xdr:colOff>
      <xdr:row>90</xdr:row>
      <xdr:rowOff>114300</xdr:rowOff>
    </xdr:to>
    <xdr:sp macro="[0]!menu">
      <xdr:nvSpPr>
        <xdr:cNvPr id="2" name="AutoShape 5"/>
        <xdr:cNvSpPr>
          <a:spLocks/>
        </xdr:cNvSpPr>
      </xdr:nvSpPr>
      <xdr:spPr>
        <a:xfrm>
          <a:off x="523875" y="2147887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87</xdr:row>
      <xdr:rowOff>0</xdr:rowOff>
    </xdr:from>
    <xdr:to>
      <xdr:col>1</xdr:col>
      <xdr:colOff>5495925</xdr:colOff>
      <xdr:row>90</xdr:row>
      <xdr:rowOff>114300</xdr:rowOff>
    </xdr:to>
    <xdr:sp macro="[0]!chap_2">
      <xdr:nvSpPr>
        <xdr:cNvPr id="3" name="AutoShape 6"/>
        <xdr:cNvSpPr>
          <a:spLocks/>
        </xdr:cNvSpPr>
      </xdr:nvSpPr>
      <xdr:spPr>
        <a:xfrm>
          <a:off x="2914650" y="21478875"/>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II - </a:t>
          </a:r>
          <a:r>
            <a:rPr lang="en-US" cap="none" sz="1200" b="1" i="0" u="none" baseline="0">
              <a:solidFill>
                <a:srgbClr val="800000"/>
              </a:solidFill>
              <a:latin typeface="Arial"/>
              <a:ea typeface="Arial"/>
              <a:cs typeface="Arial"/>
            </a:rPr>
            <a:t>Gestion de l'environnement et des circuits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twoCellAnchor>
    <xdr:from>
      <xdr:col>1</xdr:col>
      <xdr:colOff>28575</xdr:colOff>
      <xdr:row>338</xdr:row>
      <xdr:rowOff>76200</xdr:rowOff>
    </xdr:from>
    <xdr:to>
      <xdr:col>1</xdr:col>
      <xdr:colOff>1133475</xdr:colOff>
      <xdr:row>342</xdr:row>
      <xdr:rowOff>47625</xdr:rowOff>
    </xdr:to>
    <xdr:sp macro="[0]!menu">
      <xdr:nvSpPr>
        <xdr:cNvPr id="2" name="AutoShape 2"/>
        <xdr:cNvSpPr>
          <a:spLocks/>
        </xdr:cNvSpPr>
      </xdr:nvSpPr>
      <xdr:spPr>
        <a:xfrm>
          <a:off x="523875" y="7716202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338</xdr:row>
      <xdr:rowOff>76200</xdr:rowOff>
    </xdr:from>
    <xdr:to>
      <xdr:col>1</xdr:col>
      <xdr:colOff>5495925</xdr:colOff>
      <xdr:row>342</xdr:row>
      <xdr:rowOff>47625</xdr:rowOff>
    </xdr:to>
    <xdr:sp macro="[0]!chap_3">
      <xdr:nvSpPr>
        <xdr:cNvPr id="3" name="AutoShape 3"/>
        <xdr:cNvSpPr>
          <a:spLocks/>
        </xdr:cNvSpPr>
      </xdr:nvSpPr>
      <xdr:spPr>
        <a:xfrm>
          <a:off x="2914650" y="77162025"/>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III - </a:t>
          </a:r>
          <a:r>
            <a:rPr lang="en-US" cap="none" sz="1200" b="1" i="0" u="none" baseline="0">
              <a:solidFill>
                <a:srgbClr val="800000"/>
              </a:solidFill>
              <a:latin typeface="Arial"/>
              <a:ea typeface="Arial"/>
              <a:cs typeface="Arial"/>
            </a:rPr>
            <a:t>Gestion du matériel de soins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twoCellAnchor>
    <xdr:from>
      <xdr:col>1</xdr:col>
      <xdr:colOff>28575</xdr:colOff>
      <xdr:row>173</xdr:row>
      <xdr:rowOff>152400</xdr:rowOff>
    </xdr:from>
    <xdr:to>
      <xdr:col>1</xdr:col>
      <xdr:colOff>1133475</xdr:colOff>
      <xdr:row>177</xdr:row>
      <xdr:rowOff>123825</xdr:rowOff>
    </xdr:to>
    <xdr:sp macro="[0]!menu">
      <xdr:nvSpPr>
        <xdr:cNvPr id="2" name="AutoShape 2"/>
        <xdr:cNvSpPr>
          <a:spLocks/>
        </xdr:cNvSpPr>
      </xdr:nvSpPr>
      <xdr:spPr>
        <a:xfrm>
          <a:off x="523875" y="3783330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173</xdr:row>
      <xdr:rowOff>152400</xdr:rowOff>
    </xdr:from>
    <xdr:to>
      <xdr:col>1</xdr:col>
      <xdr:colOff>5495925</xdr:colOff>
      <xdr:row>177</xdr:row>
      <xdr:rowOff>123825</xdr:rowOff>
    </xdr:to>
    <xdr:sp macro="[0]!chap_4">
      <xdr:nvSpPr>
        <xdr:cNvPr id="3" name="AutoShape 3"/>
        <xdr:cNvSpPr>
          <a:spLocks/>
        </xdr:cNvSpPr>
      </xdr:nvSpPr>
      <xdr:spPr>
        <a:xfrm>
          <a:off x="2914650" y="37833300"/>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IV - </a:t>
          </a:r>
          <a:r>
            <a:rPr lang="en-US" cap="none" sz="1200" b="1" i="0" u="none" baseline="0">
              <a:solidFill>
                <a:srgbClr val="800000"/>
              </a:solidFill>
              <a:latin typeface="Arial"/>
              <a:ea typeface="Arial"/>
              <a:cs typeface="Arial"/>
            </a:rPr>
            <a:t>Gestion  des soins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twoCellAnchor>
    <xdr:from>
      <xdr:col>1</xdr:col>
      <xdr:colOff>28575</xdr:colOff>
      <xdr:row>185</xdr:row>
      <xdr:rowOff>0</xdr:rowOff>
    </xdr:from>
    <xdr:to>
      <xdr:col>1</xdr:col>
      <xdr:colOff>1133475</xdr:colOff>
      <xdr:row>188</xdr:row>
      <xdr:rowOff>133350</xdr:rowOff>
    </xdr:to>
    <xdr:sp macro="[0]!menu">
      <xdr:nvSpPr>
        <xdr:cNvPr id="2" name="AutoShape 2"/>
        <xdr:cNvSpPr>
          <a:spLocks/>
        </xdr:cNvSpPr>
      </xdr:nvSpPr>
      <xdr:spPr>
        <a:xfrm>
          <a:off x="523875" y="3961447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185</xdr:row>
      <xdr:rowOff>0</xdr:rowOff>
    </xdr:from>
    <xdr:to>
      <xdr:col>1</xdr:col>
      <xdr:colOff>5495925</xdr:colOff>
      <xdr:row>188</xdr:row>
      <xdr:rowOff>152400</xdr:rowOff>
    </xdr:to>
    <xdr:sp macro="[0]!chap_5">
      <xdr:nvSpPr>
        <xdr:cNvPr id="3" name="AutoShape 3"/>
        <xdr:cNvSpPr>
          <a:spLocks/>
        </xdr:cNvSpPr>
      </xdr:nvSpPr>
      <xdr:spPr>
        <a:xfrm>
          <a:off x="2914650" y="39614475"/>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 - </a:t>
          </a:r>
          <a:r>
            <a:rPr lang="en-US" cap="none" sz="1200" b="1" i="0" u="none" baseline="0">
              <a:solidFill>
                <a:srgbClr val="800000"/>
              </a:solidFill>
              <a:latin typeface="Arial"/>
              <a:ea typeface="Arial"/>
              <a:cs typeface="Arial"/>
            </a:rPr>
            <a:t>Les vaccinations contre les infections respiratoires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M32"/>
  <sheetViews>
    <sheetView showGridLines="0" tabSelected="1" workbookViewId="0" topLeftCell="A1">
      <selection activeCell="C48" sqref="C48"/>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3" ht="26.25">
      <c r="A2" s="182" t="s">
        <v>27</v>
      </c>
      <c r="B2" s="182"/>
      <c r="C2" s="182"/>
      <c r="D2" s="182"/>
      <c r="E2" s="182"/>
      <c r="F2" s="182"/>
      <c r="G2" s="182"/>
      <c r="H2" s="182"/>
      <c r="I2" s="182"/>
      <c r="J2" s="182"/>
      <c r="K2" s="182"/>
      <c r="L2" s="182"/>
      <c r="M2" s="182"/>
    </row>
    <row r="3" spans="1:13" ht="24" customHeight="1">
      <c r="A3" s="188" t="s">
        <v>99</v>
      </c>
      <c r="B3" s="188"/>
      <c r="C3" s="188"/>
      <c r="D3" s="188"/>
      <c r="E3" s="188"/>
      <c r="F3" s="188"/>
      <c r="G3" s="188"/>
      <c r="H3" s="188"/>
      <c r="I3" s="188"/>
      <c r="J3" s="188"/>
      <c r="K3" s="188"/>
      <c r="L3" s="188"/>
      <c r="M3" s="188"/>
    </row>
    <row r="4" spans="1:13" ht="18">
      <c r="A4" s="189" t="s">
        <v>205</v>
      </c>
      <c r="B4" s="189"/>
      <c r="C4" s="189"/>
      <c r="D4" s="189"/>
      <c r="E4" s="189"/>
      <c r="F4" s="189"/>
      <c r="G4" s="189"/>
      <c r="H4" s="189"/>
      <c r="I4" s="189"/>
      <c r="J4" s="189"/>
      <c r="K4" s="189"/>
      <c r="L4" s="189"/>
      <c r="M4" s="189"/>
    </row>
    <row r="11" spans="1:13" ht="18">
      <c r="A11" s="186" t="s">
        <v>371</v>
      </c>
      <c r="B11" s="186"/>
      <c r="C11" s="186"/>
      <c r="D11" s="186"/>
      <c r="E11" s="186"/>
      <c r="F11" s="186"/>
      <c r="G11" s="186"/>
      <c r="H11" s="186"/>
      <c r="I11" s="186"/>
      <c r="J11" s="186"/>
      <c r="K11" s="186"/>
      <c r="L11" s="186"/>
      <c r="M11" s="186"/>
    </row>
    <row r="12" spans="1:13" ht="18">
      <c r="A12" s="186" t="s">
        <v>28</v>
      </c>
      <c r="B12" s="186"/>
      <c r="C12" s="186"/>
      <c r="D12" s="186"/>
      <c r="E12" s="186"/>
      <c r="F12" s="186"/>
      <c r="G12" s="186"/>
      <c r="H12" s="186"/>
      <c r="I12" s="186"/>
      <c r="J12" s="186"/>
      <c r="K12" s="186"/>
      <c r="L12" s="186"/>
      <c r="M12" s="186"/>
    </row>
    <row r="13" spans="1:2" ht="15">
      <c r="A13" s="1"/>
      <c r="B13" s="1"/>
    </row>
    <row r="14" spans="1:13" ht="18">
      <c r="A14" s="186" t="s">
        <v>1051</v>
      </c>
      <c r="B14" s="186"/>
      <c r="C14" s="186"/>
      <c r="D14" s="186"/>
      <c r="E14" s="186"/>
      <c r="F14" s="186"/>
      <c r="G14" s="186"/>
      <c r="H14" s="186"/>
      <c r="I14" s="186"/>
      <c r="J14" s="186"/>
      <c r="K14" s="186"/>
      <c r="L14" s="186"/>
      <c r="M14" s="186"/>
    </row>
    <row r="15" spans="1:13" ht="18">
      <c r="A15" s="186" t="s">
        <v>211</v>
      </c>
      <c r="B15" s="186"/>
      <c r="C15" s="186"/>
      <c r="D15" s="186"/>
      <c r="E15" s="186"/>
      <c r="F15" s="186"/>
      <c r="G15" s="186"/>
      <c r="H15" s="186"/>
      <c r="I15" s="186"/>
      <c r="J15" s="186"/>
      <c r="K15" s="186"/>
      <c r="L15" s="186"/>
      <c r="M15" s="186"/>
    </row>
    <row r="16" spans="1:12" ht="18">
      <c r="A16" s="2"/>
      <c r="B16" s="2"/>
      <c r="C16" s="2"/>
      <c r="D16" s="2"/>
      <c r="E16" s="2"/>
      <c r="F16" s="2"/>
      <c r="G16" s="2"/>
      <c r="H16" s="2"/>
      <c r="I16" s="2"/>
      <c r="J16" s="2"/>
      <c r="K16" s="2"/>
      <c r="L16" s="2"/>
    </row>
    <row r="17" spans="1:12" ht="18">
      <c r="A17" s="189" t="s">
        <v>386</v>
      </c>
      <c r="B17" s="191"/>
      <c r="C17" s="191"/>
      <c r="D17" s="191"/>
      <c r="E17" s="191"/>
      <c r="F17" s="191"/>
      <c r="G17" s="191"/>
      <c r="H17" s="191"/>
      <c r="I17" s="191"/>
      <c r="J17" s="191"/>
      <c r="K17" s="192"/>
      <c r="L17" s="14"/>
    </row>
    <row r="18" spans="1:13" ht="18">
      <c r="A18" s="183" t="s">
        <v>391</v>
      </c>
      <c r="B18" s="183"/>
      <c r="C18" s="183"/>
      <c r="D18" s="183"/>
      <c r="E18" s="183"/>
      <c r="F18" s="183"/>
      <c r="G18" s="183"/>
      <c r="H18" s="183"/>
      <c r="I18" s="183"/>
      <c r="J18" s="183"/>
      <c r="K18" s="183"/>
      <c r="L18" s="183"/>
      <c r="M18" s="183"/>
    </row>
    <row r="19" spans="1:13" ht="15.75">
      <c r="A19" s="187" t="s">
        <v>214</v>
      </c>
      <c r="B19" s="187"/>
      <c r="C19" s="187"/>
      <c r="D19" s="187"/>
      <c r="E19" s="187"/>
      <c r="F19" s="187"/>
      <c r="G19" s="187"/>
      <c r="H19" s="187"/>
      <c r="I19" s="187"/>
      <c r="J19" s="187"/>
      <c r="K19" s="187"/>
      <c r="L19" s="187"/>
      <c r="M19" s="187"/>
    </row>
    <row r="20" spans="1:13" ht="15.75">
      <c r="A20" s="187" t="s">
        <v>233</v>
      </c>
      <c r="B20" s="187"/>
      <c r="C20" s="187"/>
      <c r="D20" s="187"/>
      <c r="E20" s="187"/>
      <c r="F20" s="187"/>
      <c r="G20" s="187"/>
      <c r="H20" s="187"/>
      <c r="I20" s="187"/>
      <c r="J20" s="187"/>
      <c r="K20" s="187"/>
      <c r="L20" s="187"/>
      <c r="M20" s="187"/>
    </row>
    <row r="21" spans="1:2" ht="15">
      <c r="A21" s="1"/>
      <c r="B21" s="1"/>
    </row>
    <row r="22" spans="1:13" ht="18">
      <c r="A22" s="186" t="s">
        <v>209</v>
      </c>
      <c r="B22" s="186"/>
      <c r="C22" s="186"/>
      <c r="D22" s="186"/>
      <c r="E22" s="186"/>
      <c r="F22" s="186"/>
      <c r="G22" s="186"/>
      <c r="H22" s="186"/>
      <c r="I22" s="186"/>
      <c r="J22" s="186"/>
      <c r="K22" s="186"/>
      <c r="L22" s="186"/>
      <c r="M22" s="186"/>
    </row>
    <row r="23" spans="7:8" ht="15.75">
      <c r="G23" s="190" t="s">
        <v>210</v>
      </c>
      <c r="H23" s="190"/>
    </row>
    <row r="26" spans="1:13" ht="15.75" customHeight="1">
      <c r="A26" s="185" t="s">
        <v>17</v>
      </c>
      <c r="B26" s="185"/>
      <c r="C26" s="185"/>
      <c r="D26" s="185"/>
      <c r="E26" s="185"/>
      <c r="F26" s="185"/>
      <c r="G26" s="185"/>
      <c r="H26" s="185"/>
      <c r="I26" s="185"/>
      <c r="J26" s="185"/>
      <c r="K26" s="185"/>
      <c r="L26" s="185"/>
      <c r="M26" s="185"/>
    </row>
    <row r="27" spans="1:13" ht="24" customHeight="1">
      <c r="A27" s="185"/>
      <c r="B27" s="185"/>
      <c r="C27" s="185"/>
      <c r="D27" s="185"/>
      <c r="E27" s="185"/>
      <c r="F27" s="185"/>
      <c r="G27" s="185"/>
      <c r="H27" s="185"/>
      <c r="I27" s="185"/>
      <c r="J27" s="185"/>
      <c r="K27" s="185"/>
      <c r="L27" s="185"/>
      <c r="M27" s="185"/>
    </row>
    <row r="28" spans="1:12" ht="15.75">
      <c r="A28" s="4"/>
      <c r="B28" s="4"/>
      <c r="C28" s="5"/>
      <c r="D28" s="4"/>
      <c r="E28" s="4"/>
      <c r="F28" s="3"/>
      <c r="G28" s="4"/>
      <c r="H28" s="4"/>
      <c r="I28" s="4"/>
      <c r="J28" s="4"/>
      <c r="K28" s="4"/>
      <c r="L28" s="4"/>
    </row>
    <row r="29" spans="1:12" ht="12.75">
      <c r="A29" s="4"/>
      <c r="B29" s="4"/>
      <c r="C29" s="4"/>
      <c r="D29" s="4"/>
      <c r="E29" s="4"/>
      <c r="F29" s="4"/>
      <c r="G29" s="4"/>
      <c r="H29" s="4"/>
      <c r="I29" s="4"/>
      <c r="J29" s="4"/>
      <c r="K29" s="4"/>
      <c r="L29" s="4"/>
    </row>
    <row r="30" spans="1:13" ht="15" customHeight="1">
      <c r="A30" s="184" t="s">
        <v>29</v>
      </c>
      <c r="B30" s="184"/>
      <c r="C30" s="184"/>
      <c r="D30" s="184"/>
      <c r="E30" s="184"/>
      <c r="F30" s="184"/>
      <c r="G30" s="184"/>
      <c r="H30" s="184"/>
      <c r="I30" s="184"/>
      <c r="J30" s="184"/>
      <c r="K30" s="184"/>
      <c r="L30" s="184"/>
      <c r="M30" s="184"/>
    </row>
    <row r="31" spans="1:12" ht="12.75">
      <c r="A31" s="4"/>
      <c r="B31" s="4"/>
      <c r="C31" s="4"/>
      <c r="D31" s="4"/>
      <c r="E31" s="4"/>
      <c r="F31" s="4"/>
      <c r="G31" s="4"/>
      <c r="H31" s="4"/>
      <c r="I31" s="4"/>
      <c r="J31" s="4"/>
      <c r="K31" s="4"/>
      <c r="L31" s="4"/>
    </row>
    <row r="32" spans="1:12" ht="12.75">
      <c r="A32" s="4"/>
      <c r="B32" s="4"/>
      <c r="C32" s="4"/>
      <c r="D32" s="4"/>
      <c r="E32" s="4"/>
      <c r="F32" s="4"/>
      <c r="G32" s="4"/>
      <c r="H32" s="4"/>
      <c r="I32" s="4"/>
      <c r="J32" s="4"/>
      <c r="K32" s="4"/>
      <c r="L32" s="4"/>
    </row>
  </sheetData>
  <sheetProtection password="DA5D" sheet="1" objects="1" scenarios="1"/>
  <mergeCells count="15">
    <mergeCell ref="A17:K17"/>
    <mergeCell ref="A14:M14"/>
    <mergeCell ref="A15:M15"/>
    <mergeCell ref="A11:M11"/>
    <mergeCell ref="A12:M12"/>
    <mergeCell ref="A2:M2"/>
    <mergeCell ref="A18:M18"/>
    <mergeCell ref="A30:M30"/>
    <mergeCell ref="A26:M27"/>
    <mergeCell ref="A22:M22"/>
    <mergeCell ref="A19:M19"/>
    <mergeCell ref="A20:M20"/>
    <mergeCell ref="A3:M3"/>
    <mergeCell ref="A4:M4"/>
    <mergeCell ref="G23:H23"/>
  </mergeCells>
  <hyperlinks>
    <hyperlink ref="G23" location="Menu!C1" tooltip="Menu" display="MENU"/>
  </hyperlinks>
  <printOptions horizontalCentered="1"/>
  <pageMargins left="0.54" right="0.27" top="0.72"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60"/>
  </sheetPr>
  <dimension ref="A1:C92"/>
  <sheetViews>
    <sheetView showGridLines="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234</v>
      </c>
      <c r="B1" s="227"/>
      <c r="C1" s="227"/>
    </row>
    <row r="2" spans="1:3" ht="18">
      <c r="A2" s="260" t="s">
        <v>30</v>
      </c>
      <c r="B2" s="246"/>
      <c r="C2" s="246"/>
    </row>
    <row r="3" spans="1:3" ht="18">
      <c r="A3" s="22"/>
      <c r="B3" s="22"/>
      <c r="C3" s="22"/>
    </row>
    <row r="5" spans="1:2" ht="12.75">
      <c r="A5" s="20" t="s">
        <v>242</v>
      </c>
      <c r="B5" s="21" t="s">
        <v>395</v>
      </c>
    </row>
    <row r="6" spans="1:2" ht="12.75">
      <c r="A6" s="20"/>
      <c r="B6" s="21"/>
    </row>
    <row r="7" spans="1:2" ht="12.75">
      <c r="A7" s="20"/>
      <c r="B7" s="21"/>
    </row>
    <row r="9" spans="1:3" ht="19.5" customHeight="1">
      <c r="A9" s="145" t="s">
        <v>445</v>
      </c>
      <c r="B9" s="146"/>
      <c r="C9" s="146"/>
    </row>
    <row r="11" spans="2:3" ht="30" customHeight="1">
      <c r="B11" s="24" t="s">
        <v>31</v>
      </c>
      <c r="C11" s="26"/>
    </row>
    <row r="12" ht="16.5" customHeight="1">
      <c r="B12" s="15" t="s">
        <v>236</v>
      </c>
    </row>
    <row r="13" ht="23.25" customHeight="1">
      <c r="B13" s="38" t="s">
        <v>1073</v>
      </c>
    </row>
    <row r="14" spans="2:3" ht="30" customHeight="1">
      <c r="B14" s="24" t="s">
        <v>274</v>
      </c>
      <c r="C14" s="26"/>
    </row>
    <row r="15" ht="16.5" customHeight="1">
      <c r="B15" s="15" t="s">
        <v>236</v>
      </c>
    </row>
    <row r="16" spans="2:3" ht="30" customHeight="1">
      <c r="B16" s="24" t="s">
        <v>33</v>
      </c>
      <c r="C16" s="26"/>
    </row>
    <row r="17" ht="16.5" customHeight="1">
      <c r="B17" s="15" t="s">
        <v>236</v>
      </c>
    </row>
    <row r="18" spans="2:3" ht="30" customHeight="1">
      <c r="B18" s="24" t="s">
        <v>34</v>
      </c>
      <c r="C18" s="26"/>
    </row>
    <row r="19" ht="16.5" customHeight="1">
      <c r="B19" s="15" t="s">
        <v>236</v>
      </c>
    </row>
    <row r="20" spans="2:3" ht="30" customHeight="1">
      <c r="B20" s="24" t="s">
        <v>36</v>
      </c>
      <c r="C20" s="26"/>
    </row>
    <row r="21" ht="16.5" customHeight="1">
      <c r="B21" s="15" t="s">
        <v>236</v>
      </c>
    </row>
    <row r="22" ht="34.5" customHeight="1">
      <c r="B22" s="38" t="s">
        <v>37</v>
      </c>
    </row>
    <row r="23" spans="2:3" ht="16.5" customHeight="1">
      <c r="B23" s="12" t="s">
        <v>38</v>
      </c>
      <c r="C23" s="26"/>
    </row>
    <row r="24" ht="16.5" customHeight="1">
      <c r="B24" s="15" t="s">
        <v>236</v>
      </c>
    </row>
    <row r="25" spans="2:3" ht="16.5" customHeight="1">
      <c r="B25" s="12" t="s">
        <v>39</v>
      </c>
      <c r="C25" s="26"/>
    </row>
    <row r="26" ht="16.5" customHeight="1">
      <c r="B26" s="15" t="s">
        <v>236</v>
      </c>
    </row>
    <row r="27" spans="2:3" ht="16.5" customHeight="1">
      <c r="B27" s="12" t="s">
        <v>40</v>
      </c>
      <c r="C27" s="26"/>
    </row>
    <row r="28" ht="16.5" customHeight="1">
      <c r="B28" s="15" t="s">
        <v>236</v>
      </c>
    </row>
    <row r="29" spans="2:3" ht="16.5" customHeight="1">
      <c r="B29" s="12" t="s">
        <v>59</v>
      </c>
      <c r="C29" s="26"/>
    </row>
    <row r="30" ht="16.5" customHeight="1">
      <c r="B30" s="15" t="s">
        <v>236</v>
      </c>
    </row>
    <row r="31" spans="2:3" ht="16.5" customHeight="1">
      <c r="B31" s="12" t="s">
        <v>61</v>
      </c>
      <c r="C31" s="26"/>
    </row>
    <row r="32" ht="16.5" customHeight="1">
      <c r="B32" s="15" t="s">
        <v>236</v>
      </c>
    </row>
    <row r="33" spans="2:3" ht="16.5" customHeight="1">
      <c r="B33" s="12" t="s">
        <v>62</v>
      </c>
      <c r="C33" s="26"/>
    </row>
    <row r="34" ht="16.5" customHeight="1">
      <c r="B34" s="15" t="s">
        <v>236</v>
      </c>
    </row>
    <row r="35" spans="2:3" ht="16.5" customHeight="1">
      <c r="B35" s="12" t="s">
        <v>63</v>
      </c>
      <c r="C35" s="26"/>
    </row>
    <row r="36" ht="16.5" customHeight="1">
      <c r="B36" s="15" t="s">
        <v>236</v>
      </c>
    </row>
    <row r="37" ht="24.75" customHeight="1"/>
    <row r="38" spans="1:3" ht="19.5" customHeight="1">
      <c r="A38" s="145" t="s">
        <v>446</v>
      </c>
      <c r="B38" s="146"/>
      <c r="C38" s="146"/>
    </row>
    <row r="40" spans="2:3" ht="30" customHeight="1">
      <c r="B40" s="24" t="s">
        <v>65</v>
      </c>
      <c r="C40" s="26"/>
    </row>
    <row r="41" ht="16.5" customHeight="1">
      <c r="B41" s="15" t="s">
        <v>236</v>
      </c>
    </row>
    <row r="42" spans="2:3" ht="16.5" customHeight="1">
      <c r="B42" s="24" t="s">
        <v>67</v>
      </c>
      <c r="C42" s="26"/>
    </row>
    <row r="43" ht="16.5" customHeight="1">
      <c r="B43" s="15" t="s">
        <v>236</v>
      </c>
    </row>
    <row r="44" spans="2:3" ht="16.5" customHeight="1">
      <c r="B44" s="24" t="s">
        <v>68</v>
      </c>
      <c r="C44" s="26"/>
    </row>
    <row r="45" ht="16.5" customHeight="1">
      <c r="B45" s="15" t="s">
        <v>236</v>
      </c>
    </row>
    <row r="46" spans="2:3" ht="30" customHeight="1">
      <c r="B46" s="24" t="s">
        <v>81</v>
      </c>
      <c r="C46" s="26"/>
    </row>
    <row r="47" ht="16.5" customHeight="1">
      <c r="B47" s="15" t="s">
        <v>236</v>
      </c>
    </row>
    <row r="48" spans="1:2" ht="23.25" customHeight="1">
      <c r="A48" s="15"/>
      <c r="B48" s="38" t="s">
        <v>859</v>
      </c>
    </row>
    <row r="49" spans="1:3" ht="16.5" customHeight="1">
      <c r="A49" s="15"/>
      <c r="B49" s="12" t="s">
        <v>352</v>
      </c>
      <c r="C49" s="26"/>
    </row>
    <row r="50" spans="1:2" ht="16.5" customHeight="1">
      <c r="A50" s="15"/>
      <c r="B50" s="15" t="s">
        <v>236</v>
      </c>
    </row>
    <row r="51" spans="1:3" ht="16.5" customHeight="1">
      <c r="A51" s="15"/>
      <c r="B51" s="12" t="s">
        <v>1213</v>
      </c>
      <c r="C51" s="26"/>
    </row>
    <row r="52" spans="1:2" ht="16.5" customHeight="1">
      <c r="A52" s="15"/>
      <c r="B52" s="15" t="s">
        <v>236</v>
      </c>
    </row>
    <row r="53" spans="1:3" ht="16.5" customHeight="1">
      <c r="A53" s="15"/>
      <c r="B53" s="12" t="s">
        <v>353</v>
      </c>
      <c r="C53" s="26"/>
    </row>
    <row r="54" spans="1:2" ht="16.5" customHeight="1">
      <c r="A54" s="15"/>
      <c r="B54" s="15" t="s">
        <v>236</v>
      </c>
    </row>
    <row r="55" spans="1:3" ht="16.5" customHeight="1">
      <c r="A55" s="15"/>
      <c r="B55" s="12" t="s">
        <v>1212</v>
      </c>
      <c r="C55" s="26"/>
    </row>
    <row r="56" spans="1:2" ht="16.5" customHeight="1">
      <c r="A56" s="15"/>
      <c r="B56" s="15" t="s">
        <v>236</v>
      </c>
    </row>
    <row r="57" spans="1:3" ht="16.5" customHeight="1">
      <c r="A57" s="15"/>
      <c r="B57" s="12" t="s">
        <v>82</v>
      </c>
      <c r="C57" s="26"/>
    </row>
    <row r="58" ht="16.5" customHeight="1">
      <c r="B58" s="15" t="s">
        <v>236</v>
      </c>
    </row>
    <row r="59" ht="24.75" customHeight="1"/>
    <row r="60" spans="1:3" ht="19.5" customHeight="1">
      <c r="A60" s="145" t="s">
        <v>447</v>
      </c>
      <c r="B60" s="146"/>
      <c r="C60" s="146"/>
    </row>
    <row r="61" ht="12.75" customHeight="1"/>
    <row r="62" spans="2:3" ht="30" customHeight="1">
      <c r="B62" s="24" t="s">
        <v>84</v>
      </c>
      <c r="C62" s="26"/>
    </row>
    <row r="63" ht="16.5" customHeight="1">
      <c r="B63" s="15" t="s">
        <v>236</v>
      </c>
    </row>
    <row r="64" spans="2:3" ht="30" customHeight="1">
      <c r="B64" s="24" t="s">
        <v>86</v>
      </c>
      <c r="C64" s="26"/>
    </row>
    <row r="65" ht="16.5" customHeight="1">
      <c r="B65" s="15" t="s">
        <v>236</v>
      </c>
    </row>
    <row r="66" spans="2:3" ht="30" customHeight="1">
      <c r="B66" s="24" t="s">
        <v>88</v>
      </c>
      <c r="C66" s="26"/>
    </row>
    <row r="67" ht="16.5" customHeight="1">
      <c r="B67" s="15" t="s">
        <v>236</v>
      </c>
    </row>
    <row r="68" spans="2:3" ht="30" customHeight="1">
      <c r="B68" s="24" t="s">
        <v>89</v>
      </c>
      <c r="C68" s="26"/>
    </row>
    <row r="69" ht="16.5" customHeight="1">
      <c r="B69" s="15" t="s">
        <v>236</v>
      </c>
    </row>
    <row r="70" ht="24.75" customHeight="1"/>
    <row r="71" spans="1:3" ht="19.5" customHeight="1">
      <c r="A71" s="145" t="s">
        <v>448</v>
      </c>
      <c r="B71" s="146"/>
      <c r="C71" s="146"/>
    </row>
    <row r="72" ht="12.75" customHeight="1"/>
    <row r="73" spans="2:3" ht="45" customHeight="1">
      <c r="B73" s="24" t="s">
        <v>90</v>
      </c>
      <c r="C73" s="26"/>
    </row>
    <row r="74" ht="16.5" customHeight="1">
      <c r="B74" s="15" t="s">
        <v>236</v>
      </c>
    </row>
    <row r="75" spans="2:3" ht="30" customHeight="1">
      <c r="B75" s="24" t="s">
        <v>91</v>
      </c>
      <c r="C75" s="26"/>
    </row>
    <row r="76" ht="16.5" customHeight="1">
      <c r="B76" s="15" t="s">
        <v>236</v>
      </c>
    </row>
    <row r="77" spans="2:3" ht="16.5" customHeight="1">
      <c r="B77" s="25" t="s">
        <v>860</v>
      </c>
      <c r="C77" s="149"/>
    </row>
    <row r="78" spans="2:3" ht="16.5" customHeight="1">
      <c r="B78" s="12" t="s">
        <v>577</v>
      </c>
      <c r="C78" s="26"/>
    </row>
    <row r="79" ht="16.5" customHeight="1">
      <c r="B79" s="15" t="s">
        <v>600</v>
      </c>
    </row>
    <row r="80" spans="2:3" ht="16.5" customHeight="1">
      <c r="B80" s="12" t="s">
        <v>579</v>
      </c>
      <c r="C80" s="26"/>
    </row>
    <row r="81" ht="16.5" customHeight="1">
      <c r="B81" s="15" t="s">
        <v>600</v>
      </c>
    </row>
    <row r="82" spans="2:3" ht="16.5" customHeight="1">
      <c r="B82" s="24" t="s">
        <v>580</v>
      </c>
      <c r="C82" s="26"/>
    </row>
    <row r="83" ht="16.5" customHeight="1">
      <c r="B83" s="15" t="s">
        <v>236</v>
      </c>
    </row>
    <row r="84" spans="2:3" ht="45" customHeight="1">
      <c r="B84" s="24" t="s">
        <v>890</v>
      </c>
      <c r="C84" s="26"/>
    </row>
    <row r="85" ht="16.5" customHeight="1">
      <c r="B85" s="15" t="s">
        <v>236</v>
      </c>
    </row>
    <row r="86" ht="12.75">
      <c r="B86" s="147"/>
    </row>
    <row r="89" ht="14.25">
      <c r="B89" s="176"/>
    </row>
    <row r="90" ht="12.75">
      <c r="B90" s="177"/>
    </row>
    <row r="91" ht="14.25">
      <c r="B91" s="176"/>
    </row>
    <row r="92" ht="12.75">
      <c r="B92" s="178"/>
    </row>
  </sheetData>
  <sheetProtection password="DA5D"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73 C68 C66 C53 C62 C51 C57 C55 C49 C64 C84 C82 C14 C75 C23 C25 C35 C29 C31 C27 C33 C46 C42 C44 C40 C20 C18 C16 C11 C77">
      <formula1>1</formula1>
      <formula2>2</formula2>
    </dataValidation>
    <dataValidation type="whole" allowBlank="1" showInputMessage="1" showErrorMessage="1" errorTitle="Erreur" error="Vous ne pouvez saisir que les valeurs suivantes: &#10;1 pour Oui, 2 pour Non, 3 pour NC" sqref="C78 C80">
      <formula1>1</formula1>
      <formula2>3</formula2>
    </dataValidation>
  </dataValidations>
  <printOptions/>
  <pageMargins left="0.24" right="0.24" top="0.85" bottom="1" header="0.4921259845" footer="0.4921259845"/>
  <pageSetup horizontalDpi="600" verticalDpi="600" orientation="portrait" paperSize="9" scale="95" r:id="rId2"/>
  <headerFooter alignWithMargins="0">
    <oddFooter>&amp;R&amp;P/&amp;N</oddFooter>
  </headerFooter>
  <rowBreaks count="2" manualBreakCount="2">
    <brk id="37" max="255" man="1"/>
    <brk id="70"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EF2"/>
  <sheetViews>
    <sheetView workbookViewId="0" topLeftCell="BR1">
      <selection activeCell="BT2" sqref="BT2"/>
    </sheetView>
  </sheetViews>
  <sheetFormatPr defaultColWidth="11.421875" defaultRowHeight="12.75"/>
  <cols>
    <col min="20" max="20" width="16.28125" style="0" bestFit="1" customWidth="1"/>
    <col min="21" max="21" width="17.28125" style="0" bestFit="1" customWidth="1"/>
    <col min="22" max="23" width="16.28125" style="0" customWidth="1"/>
    <col min="29" max="29" width="13.140625" style="0" bestFit="1" customWidth="1"/>
    <col min="43" max="44" width="15.140625" style="0" bestFit="1" customWidth="1"/>
    <col min="45" max="47" width="15.140625" style="0" customWidth="1"/>
    <col min="48" max="52" width="16.28125" style="0" bestFit="1" customWidth="1"/>
    <col min="53" max="53" width="14.140625" style="0" bestFit="1" customWidth="1"/>
    <col min="64" max="64" width="13.57421875" style="0" customWidth="1"/>
    <col min="74" max="74" width="13.00390625" style="0" bestFit="1" customWidth="1"/>
    <col min="110" max="113" width="12.7109375" style="0" bestFit="1" customWidth="1"/>
    <col min="114" max="116" width="13.7109375" style="0" bestFit="1" customWidth="1"/>
    <col min="117" max="118" width="13.7109375" style="0" customWidth="1"/>
    <col min="119" max="120" width="13.7109375" style="0" bestFit="1" customWidth="1"/>
    <col min="121" max="126" width="13.7109375" style="0" customWidth="1"/>
    <col min="127" max="127" width="11.7109375" style="0" bestFit="1" customWidth="1"/>
  </cols>
  <sheetData>
    <row r="1" spans="1:135" s="19" customFormat="1" ht="12.75">
      <c r="A1" s="19" t="s">
        <v>631</v>
      </c>
      <c r="B1" s="19" t="s">
        <v>271</v>
      </c>
      <c r="C1" s="19" t="s">
        <v>654</v>
      </c>
      <c r="D1" s="19" t="s">
        <v>655</v>
      </c>
      <c r="E1" s="19" t="s">
        <v>656</v>
      </c>
      <c r="F1" s="19" t="s">
        <v>657</v>
      </c>
      <c r="G1" s="19" t="s">
        <v>658</v>
      </c>
      <c r="H1" s="19" t="s">
        <v>659</v>
      </c>
      <c r="I1" s="19" t="s">
        <v>660</v>
      </c>
      <c r="J1" s="19" t="s">
        <v>661</v>
      </c>
      <c r="K1" s="19" t="s">
        <v>662</v>
      </c>
      <c r="L1" s="19" t="s">
        <v>1095</v>
      </c>
      <c r="M1" s="19" t="s">
        <v>1096</v>
      </c>
      <c r="N1" s="19" t="s">
        <v>156</v>
      </c>
      <c r="O1" s="19" t="s">
        <v>1111</v>
      </c>
      <c r="P1" s="19" t="s">
        <v>1112</v>
      </c>
      <c r="Q1" s="19" t="s">
        <v>1113</v>
      </c>
      <c r="R1" s="19" t="s">
        <v>1114</v>
      </c>
      <c r="S1" s="19" t="s">
        <v>663</v>
      </c>
      <c r="T1" s="19" t="s">
        <v>1117</v>
      </c>
      <c r="U1" s="19" t="s">
        <v>1115</v>
      </c>
      <c r="V1" s="19" t="s">
        <v>1116</v>
      </c>
      <c r="W1" s="19" t="s">
        <v>894</v>
      </c>
      <c r="X1" s="61" t="s">
        <v>672</v>
      </c>
      <c r="Y1" s="94" t="s">
        <v>1118</v>
      </c>
      <c r="Z1" s="94" t="s">
        <v>1119</v>
      </c>
      <c r="AA1" s="94" t="s">
        <v>673</v>
      </c>
      <c r="AB1" s="94" t="s">
        <v>674</v>
      </c>
      <c r="AC1" s="94" t="s">
        <v>675</v>
      </c>
      <c r="AD1" s="94" t="s">
        <v>676</v>
      </c>
      <c r="AE1" s="94" t="s">
        <v>677</v>
      </c>
      <c r="AF1" s="94" t="s">
        <v>678</v>
      </c>
      <c r="AG1" s="94" t="s">
        <v>679</v>
      </c>
      <c r="AH1" s="94" t="s">
        <v>680</v>
      </c>
      <c r="AI1" s="94" t="s">
        <v>681</v>
      </c>
      <c r="AJ1" s="94" t="s">
        <v>1102</v>
      </c>
      <c r="AK1" s="94" t="s">
        <v>158</v>
      </c>
      <c r="AL1" s="94" t="s">
        <v>905</v>
      </c>
      <c r="AM1" s="94" t="s">
        <v>1120</v>
      </c>
      <c r="AN1" s="94" t="s">
        <v>1121</v>
      </c>
      <c r="AO1" s="94" t="s">
        <v>1122</v>
      </c>
      <c r="AP1" s="19" t="s">
        <v>682</v>
      </c>
      <c r="AQ1" s="19" t="s">
        <v>1126</v>
      </c>
      <c r="AR1" s="19" t="s">
        <v>1127</v>
      </c>
      <c r="AS1" s="19" t="s">
        <v>1128</v>
      </c>
      <c r="AT1" s="19" t="s">
        <v>1129</v>
      </c>
      <c r="AU1" s="19" t="s">
        <v>1130</v>
      </c>
      <c r="AV1" s="19" t="s">
        <v>906</v>
      </c>
      <c r="AW1" s="19" t="s">
        <v>907</v>
      </c>
      <c r="AX1" s="19" t="s">
        <v>1123</v>
      </c>
      <c r="AY1" s="19" t="s">
        <v>1124</v>
      </c>
      <c r="AZ1" s="19" t="s">
        <v>1125</v>
      </c>
      <c r="BA1" s="19" t="s">
        <v>998</v>
      </c>
      <c r="BB1" s="61" t="s">
        <v>999</v>
      </c>
      <c r="BC1" s="19" t="s">
        <v>1000</v>
      </c>
      <c r="BD1" s="19" t="s">
        <v>1001</v>
      </c>
      <c r="BE1" s="19" t="s">
        <v>1002</v>
      </c>
      <c r="BF1" s="19" t="s">
        <v>1003</v>
      </c>
      <c r="BG1" s="19" t="s">
        <v>1004</v>
      </c>
      <c r="BH1" s="19" t="s">
        <v>1005</v>
      </c>
      <c r="BI1" s="19" t="s">
        <v>1006</v>
      </c>
      <c r="BJ1" s="19" t="s">
        <v>1007</v>
      </c>
      <c r="BK1" s="19" t="s">
        <v>1008</v>
      </c>
      <c r="BL1" s="19" t="s">
        <v>5</v>
      </c>
      <c r="BM1" s="61" t="s">
        <v>1009</v>
      </c>
      <c r="BN1" s="19" t="s">
        <v>1010</v>
      </c>
      <c r="BO1" s="19" t="s">
        <v>1011</v>
      </c>
      <c r="BP1" s="19" t="s">
        <v>1012</v>
      </c>
      <c r="BQ1" s="19" t="s">
        <v>1013</v>
      </c>
      <c r="BR1" s="19" t="s">
        <v>1014</v>
      </c>
      <c r="BS1" s="19" t="s">
        <v>1015</v>
      </c>
      <c r="BT1" s="19" t="s">
        <v>1132</v>
      </c>
      <c r="BU1" s="19" t="s">
        <v>1020</v>
      </c>
      <c r="BV1" s="19" t="s">
        <v>914</v>
      </c>
      <c r="BW1" s="61" t="s">
        <v>1021</v>
      </c>
      <c r="BX1" s="94" t="s">
        <v>1022</v>
      </c>
      <c r="BY1" s="94" t="s">
        <v>1023</v>
      </c>
      <c r="BZ1" s="94" t="s">
        <v>1024</v>
      </c>
      <c r="CA1" s="94" t="s">
        <v>1025</v>
      </c>
      <c r="CB1" s="94" t="s">
        <v>1026</v>
      </c>
      <c r="CC1" s="94" t="s">
        <v>1027</v>
      </c>
      <c r="CD1" s="94" t="s">
        <v>1028</v>
      </c>
      <c r="CE1" s="94" t="s">
        <v>1029</v>
      </c>
      <c r="CF1" s="94" t="s">
        <v>1030</v>
      </c>
      <c r="CG1" s="94" t="s">
        <v>1031</v>
      </c>
      <c r="CH1" s="94" t="s">
        <v>1032</v>
      </c>
      <c r="CI1" s="94" t="s">
        <v>1033</v>
      </c>
      <c r="CJ1" s="94" t="s">
        <v>1034</v>
      </c>
      <c r="CK1" s="94" t="s">
        <v>1220</v>
      </c>
      <c r="CL1" s="94" t="s">
        <v>6</v>
      </c>
      <c r="CM1" s="94" t="s">
        <v>7</v>
      </c>
      <c r="CN1" s="94" t="s">
        <v>8</v>
      </c>
      <c r="CO1" s="94" t="s">
        <v>9</v>
      </c>
      <c r="CP1" s="94" t="s">
        <v>10</v>
      </c>
      <c r="CQ1" s="94" t="s">
        <v>11</v>
      </c>
      <c r="CR1" s="94" t="s">
        <v>12</v>
      </c>
      <c r="CS1" s="94" t="s">
        <v>13</v>
      </c>
      <c r="CT1" s="94" t="s">
        <v>925</v>
      </c>
      <c r="CU1" s="94" t="s">
        <v>926</v>
      </c>
      <c r="CV1" s="94" t="s">
        <v>927</v>
      </c>
      <c r="CW1" s="94" t="s">
        <v>928</v>
      </c>
      <c r="CX1" s="94" t="s">
        <v>929</v>
      </c>
      <c r="CY1" s="94" t="s">
        <v>930</v>
      </c>
      <c r="CZ1" s="94" t="s">
        <v>931</v>
      </c>
      <c r="DA1" s="94" t="s">
        <v>932</v>
      </c>
      <c r="DB1" s="94" t="s">
        <v>933</v>
      </c>
      <c r="DC1" s="94" t="s">
        <v>934</v>
      </c>
      <c r="DD1" s="94" t="s">
        <v>1141</v>
      </c>
      <c r="DE1" s="19" t="s">
        <v>1035</v>
      </c>
      <c r="DF1" s="19" t="s">
        <v>935</v>
      </c>
      <c r="DG1" s="19" t="s">
        <v>936</v>
      </c>
      <c r="DH1" s="19" t="s">
        <v>937</v>
      </c>
      <c r="DI1" s="19" t="s">
        <v>938</v>
      </c>
      <c r="DJ1" s="19" t="s">
        <v>939</v>
      </c>
      <c r="DK1" s="19" t="s">
        <v>940</v>
      </c>
      <c r="DL1" s="19" t="s">
        <v>1135</v>
      </c>
      <c r="DM1" s="19" t="s">
        <v>1136</v>
      </c>
      <c r="DN1" s="19" t="s">
        <v>1137</v>
      </c>
      <c r="DO1" s="19" t="s">
        <v>941</v>
      </c>
      <c r="DP1" s="19" t="s">
        <v>942</v>
      </c>
      <c r="DQ1" s="19" t="s">
        <v>943</v>
      </c>
      <c r="DR1" s="19" t="s">
        <v>944</v>
      </c>
      <c r="DS1" s="19" t="s">
        <v>945</v>
      </c>
      <c r="DT1" s="19" t="s">
        <v>1138</v>
      </c>
      <c r="DU1" s="19" t="s">
        <v>1139</v>
      </c>
      <c r="DV1" s="19" t="s">
        <v>1140</v>
      </c>
      <c r="DW1" s="19" t="s">
        <v>1036</v>
      </c>
      <c r="DX1" s="19" t="s">
        <v>1037</v>
      </c>
      <c r="DY1" s="19" t="s">
        <v>1038</v>
      </c>
      <c r="DZ1" s="19" t="s">
        <v>1039</v>
      </c>
      <c r="EA1" s="19" t="s">
        <v>1040</v>
      </c>
      <c r="EB1" s="19" t="s">
        <v>1041</v>
      </c>
      <c r="EC1" s="19" t="s">
        <v>946</v>
      </c>
      <c r="ED1" s="19" t="s">
        <v>947</v>
      </c>
      <c r="EE1" s="19" t="s">
        <v>1042</v>
      </c>
    </row>
    <row r="2" spans="1:136" s="19" customFormat="1" ht="12.75">
      <c r="A2" s="19">
        <f>CODE</f>
        <v>0</v>
      </c>
      <c r="B2" s="19">
        <f>FINESS</f>
        <v>0</v>
      </c>
      <c r="C2" s="19">
        <f>IF(CHAPII!C2=1,1,0)</f>
        <v>0</v>
      </c>
      <c r="D2" s="19">
        <f>IF(AND(CHAPII!D2=1,CHAPII!E2=1,CHAPII!F2=1),1,0)</f>
        <v>0</v>
      </c>
      <c r="E2" s="19">
        <f>IF(CHAPII!G2=1,1,0)</f>
        <v>0</v>
      </c>
      <c r="F2" s="19">
        <f>IF(CHAPII!H2=1,1,0)</f>
        <v>0</v>
      </c>
      <c r="G2" s="19">
        <f>IF(CHAPII!I2=1,1,0)</f>
        <v>0</v>
      </c>
      <c r="H2" s="19">
        <f>IF(CHAPII!J2=1,1,0)</f>
        <v>0</v>
      </c>
      <c r="I2" s="19">
        <f>IF(CHAPII!K2=1,1,0)</f>
        <v>0</v>
      </c>
      <c r="J2" s="19">
        <f>IF(CHAPII!L2=1,1,0)</f>
        <v>0</v>
      </c>
      <c r="K2" s="19">
        <f>IF(CHAPII!M2=1,1,0)</f>
        <v>0</v>
      </c>
      <c r="L2" s="19">
        <f>IF(CHAPII!N2=1,1,0)</f>
        <v>0</v>
      </c>
      <c r="M2" s="19">
        <f>IF(CHAPII!O2=1,1,0)</f>
        <v>0</v>
      </c>
      <c r="N2" s="19">
        <f>IF(CHAPII!P2=1,1,0)</f>
        <v>0</v>
      </c>
      <c r="O2" s="19">
        <f>IF(OR(CHAPII!Q2=1,CHAPII!R2=1,CHAPII!S2=1),1,0)</f>
        <v>0</v>
      </c>
      <c r="P2" s="19">
        <f>IF(CHAPII!U2=1,1,0)</f>
        <v>0</v>
      </c>
      <c r="Q2" s="19">
        <f>IF(AND(CHAPII!V2=1,CHAPII!W2=1,CHAPII!X2=1),1,0)</f>
        <v>0</v>
      </c>
      <c r="R2" s="19">
        <f>IF(AND(CHAPII!Y2=1,CHAPII!Z2=1,CHAPII!AA2=1),1,0)</f>
        <v>0</v>
      </c>
      <c r="S2" s="19">
        <f>SUM(C2:R2)</f>
        <v>0</v>
      </c>
      <c r="T2" s="19">
        <f>IF(CHAPII!I2=3,0,1)</f>
        <v>1</v>
      </c>
      <c r="U2" s="19">
        <f>IF(CHAPII!N2=3,0,1)</f>
        <v>1</v>
      </c>
      <c r="V2" s="19">
        <f>IF(CHAPII!O2=3,0,1)</f>
        <v>1</v>
      </c>
      <c r="W2" s="19">
        <f>SUM(T2:V2,13)</f>
        <v>16</v>
      </c>
      <c r="X2" s="61">
        <f>IF(CHAPII!AD2=1,1,0)</f>
        <v>0</v>
      </c>
      <c r="Y2" s="19">
        <f>IF(AND(OR(CHAPII!$AE$2=1,CHAPII!$AE$2=3),CHAPII!AF2=1),1,0)</f>
        <v>0</v>
      </c>
      <c r="Z2" s="19">
        <f>IF(AND(OR(CHAPII!$AE$2=1,CHAPII!$AE$2=3),CHAPII!AG2=1),1,0)</f>
        <v>0</v>
      </c>
      <c r="AA2" s="19">
        <f>IF(AND(OR(CHAPII!$AE$2=2,CHAPII!$AE$2=3),CHAPII!AH2=1),1,0)</f>
        <v>0</v>
      </c>
      <c r="AB2" s="19">
        <f>IF(AND(OR(CHAPII!$AE$2=2,CHAPII!$AE$2=3),CHAPII!AI2=1),1,0)</f>
        <v>0</v>
      </c>
      <c r="AC2" s="19">
        <f>IF(AND(OR(CHAPII!$AE$2=2,CHAPII!$AE$2=3),CHAPII!AJ2=1),1,0)</f>
        <v>0</v>
      </c>
      <c r="AD2" s="19">
        <f>IF(CHAPII!AK2=1,1,0)</f>
        <v>0</v>
      </c>
      <c r="AE2" s="19">
        <f>IF(CHAPII!AL2=1,1,0)</f>
        <v>0</v>
      </c>
      <c r="AF2" s="19">
        <f>IF(CHAPII!AM2=1,1,0)</f>
        <v>0</v>
      </c>
      <c r="AG2" s="19">
        <f>IF(CHAPII!AO2=1,1,0)</f>
        <v>0</v>
      </c>
      <c r="AH2" s="19">
        <f>IF(CHAPII!AP2=1,1,0)</f>
        <v>0</v>
      </c>
      <c r="AI2" s="19">
        <f>IF(CHAPII!AQ2=1,1,0)</f>
        <v>0</v>
      </c>
      <c r="AJ2" s="19">
        <f>IF(CHAPII!AR2=1,1,0)</f>
        <v>0</v>
      </c>
      <c r="AK2" s="19">
        <f>IF(CHAPII!AS2=1,1,0)</f>
        <v>0</v>
      </c>
      <c r="AL2" s="19">
        <f>IF(CHAPII!AT2=1,1,0)</f>
        <v>0</v>
      </c>
      <c r="AM2" s="19">
        <f>IF(CHAPII!AU2=1,1,0)</f>
        <v>0</v>
      </c>
      <c r="AN2" s="19">
        <f>IF(CHAPII!AV2=1,1,0)</f>
        <v>0</v>
      </c>
      <c r="AO2" s="19">
        <f>IF(CHAPII!AW2=1,1,0)</f>
        <v>0</v>
      </c>
      <c r="AP2" s="19">
        <f>SUM(X2:AO2)</f>
        <v>0</v>
      </c>
      <c r="AQ2" s="19">
        <f>IF(CHAPII!$AE$2=2,0,1)</f>
        <v>1</v>
      </c>
      <c r="AR2" s="19">
        <f>IF(CHAPII!$AE$2=2,0,1)</f>
        <v>1</v>
      </c>
      <c r="AS2" s="19">
        <f>IF(CHAPII!$AE$2=1,0,1)</f>
        <v>1</v>
      </c>
      <c r="AT2" s="19">
        <f>IF(CHAPII!$AE$2=1,0,1)</f>
        <v>1</v>
      </c>
      <c r="AU2" s="19">
        <f>IF(CHAPII!$AE$2=1,0,1)</f>
        <v>1</v>
      </c>
      <c r="AV2" s="19">
        <f>IF(CHAPII!AR2=3,0,1)</f>
        <v>1</v>
      </c>
      <c r="AW2" s="19">
        <f>IF(CHAPII!AS2=3,0,1)</f>
        <v>1</v>
      </c>
      <c r="AX2" s="19">
        <f>IF(CHAPII!AT2=3,0,1)</f>
        <v>1</v>
      </c>
      <c r="AY2" s="19">
        <f>IF(CHAPII!AU2=3,0,1)</f>
        <v>1</v>
      </c>
      <c r="AZ2" s="19">
        <f>IF(CHAPII!AV2=3,0,1)</f>
        <v>1</v>
      </c>
      <c r="BA2" s="19">
        <f>SUM(AQ2:AZ2,8)</f>
        <v>18</v>
      </c>
      <c r="BB2" s="61">
        <f>IF(CHAPII!BB2=1,1,0)</f>
        <v>0</v>
      </c>
      <c r="BC2" s="19">
        <f>IF(AND(CHAPII!BC2=1,CHAPII!BD2=1,CHAPII!BE2=1),1,0)</f>
        <v>0</v>
      </c>
      <c r="BD2" s="19">
        <f>IF(CHAPII!BF2=1,1,0)</f>
        <v>0</v>
      </c>
      <c r="BE2" s="19">
        <f>IF(CHAPII!BG2=1,1,0)</f>
        <v>0</v>
      </c>
      <c r="BF2" s="19">
        <f>IF(CHAPII!BH2=1,1,0)</f>
        <v>0</v>
      </c>
      <c r="BG2" s="19">
        <f>IF(AND(CHAPII!BI2=1,CHAPII!BJ2=1,CHAPII!BK2=1),1,0)</f>
        <v>0</v>
      </c>
      <c r="BH2" s="19">
        <f>IF(CHAPII!BL2=1,1,0)</f>
        <v>0</v>
      </c>
      <c r="BI2" s="19">
        <f>IF(CHAPII!BM2=1,1,0)</f>
        <v>0</v>
      </c>
      <c r="BJ2" s="19">
        <f>IF(AND(CHAPII!BO2=1,CHAPII!BP2=1,CHAPII!BQ2=1),1,0)</f>
        <v>0</v>
      </c>
      <c r="BK2" s="19">
        <f>SUM(BB2:BJ2)</f>
        <v>0</v>
      </c>
      <c r="BL2" s="19">
        <v>9</v>
      </c>
      <c r="BM2" s="61">
        <f>IF(CHAPII!BU2=1,1,0)</f>
        <v>0</v>
      </c>
      <c r="BN2" s="19">
        <f>IF(AND(CHAPII!BV2=1,CHAPII!BW2=1,CHAPII!BX2=1),1,0)</f>
        <v>0</v>
      </c>
      <c r="BO2" s="19">
        <f>IF(AND(CHAPII!BY2=1,CHAPII!BZ2=1,CHAPII!CA2=1,CHAPII!CB2=1),1,0)</f>
        <v>0</v>
      </c>
      <c r="BP2" s="94">
        <f>IF(CHAPII!CC2=1,1,0)</f>
        <v>0</v>
      </c>
      <c r="BQ2" s="94">
        <f>IF(CHAPII!CD2=1,1,0)</f>
        <v>0</v>
      </c>
      <c r="BR2" s="94">
        <f>IF(CHAPII!CE2=1,1,0)</f>
        <v>0</v>
      </c>
      <c r="BS2" s="19">
        <f>IF(AND(CHAPII!CH2=1,CHAPII!CI2=1,CHAPII!CJ2=1),1,0)</f>
        <v>0</v>
      </c>
      <c r="BT2" s="19">
        <f>IF(AND(CHAPII!CK2=1,CHAPII!CL2=1,CHAPII!CM2=1,CHAPII!CN2=1),1,0)</f>
        <v>0</v>
      </c>
      <c r="BU2" s="19">
        <f>SUM(BM2:BT2)</f>
        <v>0</v>
      </c>
      <c r="BV2" s="19">
        <v>8</v>
      </c>
      <c r="BW2" s="61">
        <f>IF(CHAPII!CO2=1,1,0)</f>
        <v>0</v>
      </c>
      <c r="BX2" s="94">
        <f>IF(CHAPII!CQ2=1,1,0)</f>
        <v>0</v>
      </c>
      <c r="BY2" s="94">
        <f>IF(CHAPII!CR2=1,1,0)</f>
        <v>0</v>
      </c>
      <c r="BZ2" s="94">
        <f>IF(CHAPII!CS2=1,1,0)</f>
        <v>0</v>
      </c>
      <c r="CA2" s="94">
        <f>IF(CHAPII!CT2=1,1,0)</f>
        <v>0</v>
      </c>
      <c r="CB2" s="94">
        <f>IF(CHAPII!CU2=1,1,0)</f>
        <v>0</v>
      </c>
      <c r="CC2" s="94">
        <f>IF(CHAPII!CV2=1,1,0)</f>
        <v>0</v>
      </c>
      <c r="CD2" s="94">
        <f>IF(CHAPII!CW2=1,1,0)</f>
        <v>0</v>
      </c>
      <c r="CE2" s="94">
        <f>IF(CHAPII!CX2=1,1,0)</f>
        <v>0</v>
      </c>
      <c r="CF2" s="94">
        <f>IF(CHAPII!CY2=1,1,0)</f>
        <v>0</v>
      </c>
      <c r="CG2" s="94">
        <f>IF(CHAPII!CZ2=1,1,0)</f>
        <v>0</v>
      </c>
      <c r="CH2" s="94">
        <f>IF(CHAPII!DA2=1,1,0)</f>
        <v>0</v>
      </c>
      <c r="CI2" s="94">
        <f>IF(CHAPII!DB2=1,1,0)</f>
        <v>0</v>
      </c>
      <c r="CJ2" s="94">
        <f>IF(CHAPII!DC2=1,1,0)</f>
        <v>0</v>
      </c>
      <c r="CK2" s="94">
        <f>IF(CHAPII!DD2=1,1,0)</f>
        <v>0</v>
      </c>
      <c r="CL2" s="94">
        <f>IF(CHAPII!DE2=1,1,0)</f>
        <v>0</v>
      </c>
      <c r="CM2" s="94">
        <f>IF(CHAPII!DF2=1,1,0)</f>
        <v>0</v>
      </c>
      <c r="CN2" s="94">
        <f>IF(CHAPII!DH2=1,1,0)</f>
        <v>0</v>
      </c>
      <c r="CO2" s="94">
        <f>IF(CHAPII!DI2=1,1,0)</f>
        <v>0</v>
      </c>
      <c r="CP2" s="94">
        <f>IF(CHAPII!DJ2=1,1,0)</f>
        <v>0</v>
      </c>
      <c r="CQ2" s="94">
        <f>IF(CHAPII!DK2=1,1,0)</f>
        <v>0</v>
      </c>
      <c r="CR2" s="94">
        <f>IF(CHAPII!DL2=1,1,0)</f>
        <v>0</v>
      </c>
      <c r="CS2" s="94">
        <f>IF(AND(CHAPII!$DM$2=1,CHAPII!DN2=1),1,0)</f>
        <v>0</v>
      </c>
      <c r="CT2" s="94">
        <f>IF(AND(CHAPII!$DM$2=1,CHAPII!DO2=1),1,0)</f>
        <v>0</v>
      </c>
      <c r="CU2" s="94">
        <f>IF(AND(CHAPII!$DP$2=1,CHAPII!DQ2=1),1,0)</f>
        <v>0</v>
      </c>
      <c r="CV2" s="94">
        <f>IF(AND(CHAPII!$DP$2=1,CHAPII!DR2=1),1,0)</f>
        <v>0</v>
      </c>
      <c r="CW2" s="94">
        <f>IF(AND(CHAPII!$DP$2=1,CHAPII!DS2=1),1,0)</f>
        <v>0</v>
      </c>
      <c r="CX2" s="94">
        <f>IF(AND(CHAPII!DT2=1,CHAPII!DU2=1,CHAPII!DV2=1),1,0)</f>
        <v>0</v>
      </c>
      <c r="CY2" s="94">
        <f>IF(CHAPII!DW2=1,1,0)</f>
        <v>0</v>
      </c>
      <c r="CZ2" s="94">
        <f>IF(CHAPII!DX2=1,1,0)</f>
        <v>0</v>
      </c>
      <c r="DA2" s="94">
        <f>IF(CHAPII!DZ2=1,1,0)</f>
        <v>0</v>
      </c>
      <c r="DB2" s="94">
        <f>IF(CHAPII!EA2=1,1,0)</f>
        <v>0</v>
      </c>
      <c r="DC2" s="94">
        <f>IF(CHAPII!EB2=1,1,0)</f>
        <v>0</v>
      </c>
      <c r="DD2" s="94">
        <f>IF(CHAPII!EC2=1,1,0)</f>
        <v>0</v>
      </c>
      <c r="DE2" s="19">
        <f>SUM(BW2:DD2)</f>
        <v>0</v>
      </c>
      <c r="DF2" s="19">
        <f>IF(CHAPII!CR2=3,0,1)</f>
        <v>1</v>
      </c>
      <c r="DG2" s="19">
        <f>IF(CHAPII!CS2=3,0,1)</f>
        <v>1</v>
      </c>
      <c r="DH2" s="19">
        <f>IF(CHAPII!CT2=3,0,1)</f>
        <v>1</v>
      </c>
      <c r="DI2" s="19">
        <f>IF(CHAPII!CU2=3,0,1)</f>
        <v>1</v>
      </c>
      <c r="DJ2" s="19">
        <f>IF(CHAPII!DA2=3,0,1)</f>
        <v>1</v>
      </c>
      <c r="DK2" s="19">
        <f>IF(CHAPII!DB2=3,0,1)</f>
        <v>1</v>
      </c>
      <c r="DL2" s="19">
        <f>IF(CHAPII!$DM$2=2,0,1)</f>
        <v>1</v>
      </c>
      <c r="DM2" s="19">
        <f>IF(CHAPII!$DM$2=2,0,1)</f>
        <v>1</v>
      </c>
      <c r="DN2" s="19">
        <f>IF(CHAPII!$DP$2=2,0,1)</f>
        <v>1</v>
      </c>
      <c r="DO2" s="19">
        <f>IF(CHAPII!$DP$2=2,0,1)</f>
        <v>1</v>
      </c>
      <c r="DP2" s="19">
        <f>IF(CHAPII!$DP$2=2,0,1)</f>
        <v>1</v>
      </c>
      <c r="DQ2" s="19">
        <f>IF(CHAPII!DT2=2,0,1)</f>
        <v>1</v>
      </c>
      <c r="DR2" s="19">
        <f>IF(CHAPII!DX2=3,0,1)</f>
        <v>1</v>
      </c>
      <c r="DS2" s="19">
        <f>IF(CHAPII!DZ2=3,0,1)</f>
        <v>1</v>
      </c>
      <c r="DT2" s="19">
        <f>IF(CHAPII!EA2=3,0,1)</f>
        <v>1</v>
      </c>
      <c r="DU2" s="19">
        <f>IF(CHAPII!EB2=3,0,1)</f>
        <v>1</v>
      </c>
      <c r="DV2" s="19">
        <f>IF(CHAPII!EC2=3,0,1)</f>
        <v>1</v>
      </c>
      <c r="DW2" s="19">
        <f>SUM(DF2:DV2,17)</f>
        <v>34</v>
      </c>
      <c r="DX2" s="59">
        <f>S2/W2*100</f>
        <v>0</v>
      </c>
      <c r="DY2" s="59">
        <f>AP2/BA2*100</f>
        <v>0</v>
      </c>
      <c r="DZ2" s="59">
        <f>BK2/BL2*100</f>
        <v>0</v>
      </c>
      <c r="EA2" s="59">
        <f>BU2/BV2*100</f>
        <v>0</v>
      </c>
      <c r="EB2" s="59">
        <f>DE2/DW2*100</f>
        <v>0</v>
      </c>
      <c r="EC2" s="125">
        <f>S2+AP2+BK2+BU2+DE2</f>
        <v>0</v>
      </c>
      <c r="ED2" s="125">
        <f>W2+BA2+BL2+BV2+DW2</f>
        <v>85</v>
      </c>
      <c r="EE2" s="59">
        <f>EC2/ED2*100</f>
        <v>0</v>
      </c>
      <c r="EF2" s="59"/>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EC2"/>
  <sheetViews>
    <sheetView workbookViewId="0" topLeftCell="CA1">
      <selection activeCell="BO1" sqref="BO1"/>
    </sheetView>
  </sheetViews>
  <sheetFormatPr defaultColWidth="11.421875" defaultRowHeight="12.75"/>
  <cols>
    <col min="38" max="38" width="13.00390625" style="0" bestFit="1" customWidth="1"/>
    <col min="42" max="42" width="13.00390625" style="0" bestFit="1" customWidth="1"/>
    <col min="54" max="54" width="14.140625" style="0" bestFit="1" customWidth="1"/>
    <col min="57" max="57" width="12.421875" style="0" bestFit="1" customWidth="1"/>
    <col min="72" max="72" width="12.7109375" style="0" bestFit="1" customWidth="1"/>
    <col min="79" max="79" width="12.57421875" style="0" bestFit="1" customWidth="1"/>
    <col min="81" max="81" width="13.140625" style="0" bestFit="1" customWidth="1"/>
    <col min="83" max="83" width="14.140625" style="0" bestFit="1" customWidth="1"/>
    <col min="88" max="88" width="12.00390625" style="0" bestFit="1" customWidth="1"/>
    <col min="92" max="92" width="12.57421875" style="0" bestFit="1" customWidth="1"/>
    <col min="104" max="104" width="14.28125" style="0" bestFit="1" customWidth="1"/>
    <col min="113" max="113" width="12.421875" style="0" customWidth="1"/>
    <col min="114" max="114" width="14.140625" style="0" bestFit="1" customWidth="1"/>
    <col min="115" max="115" width="12.00390625" style="0" bestFit="1" customWidth="1"/>
    <col min="116" max="116" width="12.00390625" style="0" customWidth="1"/>
    <col min="117" max="117" width="11.7109375" style="0" bestFit="1" customWidth="1"/>
    <col min="121" max="121" width="11.00390625" style="0" bestFit="1" customWidth="1"/>
    <col min="122" max="123" width="13.00390625" style="0" customWidth="1"/>
    <col min="124" max="124" width="11.7109375" style="0" bestFit="1" customWidth="1"/>
  </cols>
  <sheetData>
    <row r="1" spans="1:133" s="19" customFormat="1" ht="12.75">
      <c r="A1" s="47" t="s">
        <v>631</v>
      </c>
      <c r="B1" s="47" t="s">
        <v>271</v>
      </c>
      <c r="C1" s="47" t="s">
        <v>648</v>
      </c>
      <c r="D1" s="47" t="s">
        <v>94</v>
      </c>
      <c r="E1" s="47" t="s">
        <v>95</v>
      </c>
      <c r="F1" s="47" t="s">
        <v>893</v>
      </c>
      <c r="G1" s="47" t="s">
        <v>1149</v>
      </c>
      <c r="H1" s="47" t="s">
        <v>74</v>
      </c>
      <c r="I1" s="47" t="s">
        <v>847</v>
      </c>
      <c r="J1" s="47" t="s">
        <v>75</v>
      </c>
      <c r="K1" s="47" t="s">
        <v>76</v>
      </c>
      <c r="L1" s="47" t="s">
        <v>77</v>
      </c>
      <c r="M1" s="47" t="s">
        <v>78</v>
      </c>
      <c r="N1" s="47" t="s">
        <v>1097</v>
      </c>
      <c r="O1" s="47" t="s">
        <v>1098</v>
      </c>
      <c r="P1" s="47" t="s">
        <v>649</v>
      </c>
      <c r="Q1" s="47" t="s">
        <v>650</v>
      </c>
      <c r="R1" s="47" t="s">
        <v>651</v>
      </c>
      <c r="S1" s="47" t="s">
        <v>652</v>
      </c>
      <c r="T1" s="121" t="s">
        <v>919</v>
      </c>
      <c r="U1" s="47" t="s">
        <v>653</v>
      </c>
      <c r="V1" s="47" t="s">
        <v>669</v>
      </c>
      <c r="W1" s="47" t="s">
        <v>1099</v>
      </c>
      <c r="X1" s="47" t="s">
        <v>1100</v>
      </c>
      <c r="Y1" s="47" t="s">
        <v>1101</v>
      </c>
      <c r="Z1" s="47" t="s">
        <v>1184</v>
      </c>
      <c r="AA1" s="47" t="s">
        <v>1169</v>
      </c>
      <c r="AB1" s="128" t="s">
        <v>664</v>
      </c>
      <c r="AC1" s="121" t="s">
        <v>1171</v>
      </c>
      <c r="AD1" s="47" t="s">
        <v>665</v>
      </c>
      <c r="AE1" s="121" t="s">
        <v>666</v>
      </c>
      <c r="AF1" s="47" t="s">
        <v>895</v>
      </c>
      <c r="AG1" s="47" t="s">
        <v>896</v>
      </c>
      <c r="AH1" s="47" t="s">
        <v>897</v>
      </c>
      <c r="AI1" s="47" t="s">
        <v>898</v>
      </c>
      <c r="AJ1" s="47" t="s">
        <v>899</v>
      </c>
      <c r="AK1" s="47" t="s">
        <v>671</v>
      </c>
      <c r="AL1" s="47" t="s">
        <v>901</v>
      </c>
      <c r="AM1" s="47" t="s">
        <v>900</v>
      </c>
      <c r="AN1" s="121" t="s">
        <v>887</v>
      </c>
      <c r="AO1" s="47" t="s">
        <v>667</v>
      </c>
      <c r="AP1" s="47" t="s">
        <v>687</v>
      </c>
      <c r="AQ1" s="47" t="s">
        <v>16</v>
      </c>
      <c r="AR1" s="47" t="s">
        <v>1087</v>
      </c>
      <c r="AS1" s="47" t="s">
        <v>668</v>
      </c>
      <c r="AT1" s="47" t="s">
        <v>1086</v>
      </c>
      <c r="AU1" s="47" t="s">
        <v>670</v>
      </c>
      <c r="AV1" s="47" t="s">
        <v>157</v>
      </c>
      <c r="AW1" s="47" t="s">
        <v>902</v>
      </c>
      <c r="AX1" s="121" t="s">
        <v>903</v>
      </c>
      <c r="AY1" s="121" t="s">
        <v>377</v>
      </c>
      <c r="AZ1" s="121" t="s">
        <v>904</v>
      </c>
      <c r="BA1" s="128" t="s">
        <v>683</v>
      </c>
      <c r="BB1" s="47" t="s">
        <v>684</v>
      </c>
      <c r="BC1" s="47" t="s">
        <v>685</v>
      </c>
      <c r="BD1" s="47" t="s">
        <v>686</v>
      </c>
      <c r="BE1" s="47" t="s">
        <v>908</v>
      </c>
      <c r="BF1" s="47" t="s">
        <v>113</v>
      </c>
      <c r="BG1" s="47" t="s">
        <v>1016</v>
      </c>
      <c r="BH1" s="47" t="s">
        <v>688</v>
      </c>
      <c r="BI1" s="47" t="s">
        <v>689</v>
      </c>
      <c r="BJ1" s="47" t="s">
        <v>690</v>
      </c>
      <c r="BK1" s="47" t="s">
        <v>1017</v>
      </c>
      <c r="BL1" s="47" t="s">
        <v>691</v>
      </c>
      <c r="BM1" s="47" t="s">
        <v>692</v>
      </c>
      <c r="BN1" s="121" t="s">
        <v>693</v>
      </c>
      <c r="BO1" s="47" t="s">
        <v>364</v>
      </c>
      <c r="BP1" s="47" t="s">
        <v>909</v>
      </c>
      <c r="BQ1" s="47" t="s">
        <v>639</v>
      </c>
      <c r="BR1" s="121" t="s">
        <v>696</v>
      </c>
      <c r="BS1" s="121" t="s">
        <v>697</v>
      </c>
      <c r="BT1" s="121" t="s">
        <v>910</v>
      </c>
      <c r="BU1" s="60" t="s">
        <v>698</v>
      </c>
      <c r="BV1" s="47" t="s">
        <v>699</v>
      </c>
      <c r="BW1" s="47" t="s">
        <v>700</v>
      </c>
      <c r="BX1" s="47" t="s">
        <v>911</v>
      </c>
      <c r="BY1" s="47" t="s">
        <v>701</v>
      </c>
      <c r="BZ1" s="47" t="s">
        <v>702</v>
      </c>
      <c r="CA1" s="47" t="s">
        <v>912</v>
      </c>
      <c r="CB1" s="47" t="s">
        <v>703</v>
      </c>
      <c r="CC1" s="47" t="s">
        <v>217</v>
      </c>
      <c r="CD1" s="47" t="s">
        <v>218</v>
      </c>
      <c r="CE1" s="47" t="s">
        <v>219</v>
      </c>
      <c r="CF1" s="47" t="s">
        <v>704</v>
      </c>
      <c r="CG1" s="47" t="s">
        <v>705</v>
      </c>
      <c r="CH1" s="47" t="s">
        <v>224</v>
      </c>
      <c r="CI1" s="47" t="s">
        <v>913</v>
      </c>
      <c r="CJ1" s="47" t="s">
        <v>915</v>
      </c>
      <c r="CK1" s="47" t="s">
        <v>706</v>
      </c>
      <c r="CL1" s="47" t="s">
        <v>707</v>
      </c>
      <c r="CM1" s="47" t="s">
        <v>708</v>
      </c>
      <c r="CN1" s="47" t="s">
        <v>709</v>
      </c>
      <c r="CO1" s="60" t="s">
        <v>710</v>
      </c>
      <c r="CP1" s="121" t="s">
        <v>916</v>
      </c>
      <c r="CQ1" s="47" t="s">
        <v>1217</v>
      </c>
      <c r="CR1" s="47" t="s">
        <v>638</v>
      </c>
      <c r="CS1" s="47" t="s">
        <v>1218</v>
      </c>
      <c r="CT1" s="47" t="s">
        <v>1219</v>
      </c>
      <c r="CU1" s="47" t="s">
        <v>223</v>
      </c>
      <c r="CV1" s="47" t="s">
        <v>711</v>
      </c>
      <c r="CW1" s="47" t="s">
        <v>712</v>
      </c>
      <c r="CX1" s="47" t="s">
        <v>979</v>
      </c>
      <c r="CY1" s="47" t="s">
        <v>713</v>
      </c>
      <c r="CZ1" s="47" t="s">
        <v>714</v>
      </c>
      <c r="DA1" s="47" t="s">
        <v>715</v>
      </c>
      <c r="DB1" s="47" t="s">
        <v>716</v>
      </c>
      <c r="DC1" s="47" t="s">
        <v>717</v>
      </c>
      <c r="DD1" s="47" t="s">
        <v>227</v>
      </c>
      <c r="DE1" s="47" t="s">
        <v>917</v>
      </c>
      <c r="DF1" s="47" t="s">
        <v>918</v>
      </c>
      <c r="DG1" s="121" t="s">
        <v>228</v>
      </c>
      <c r="DH1" s="47" t="s">
        <v>557</v>
      </c>
      <c r="DI1" s="47" t="s">
        <v>920</v>
      </c>
      <c r="DJ1" s="47" t="s">
        <v>921</v>
      </c>
      <c r="DK1" s="47" t="s">
        <v>230</v>
      </c>
      <c r="DL1" s="47" t="s">
        <v>231</v>
      </c>
      <c r="DM1" s="121" t="s">
        <v>922</v>
      </c>
      <c r="DN1" s="47" t="s">
        <v>718</v>
      </c>
      <c r="DO1" s="47" t="s">
        <v>923</v>
      </c>
      <c r="DP1" s="121" t="s">
        <v>719</v>
      </c>
      <c r="DQ1" s="47" t="s">
        <v>720</v>
      </c>
      <c r="DR1" s="47" t="s">
        <v>1103</v>
      </c>
      <c r="DS1" s="47" t="s">
        <v>924</v>
      </c>
      <c r="DT1" s="121" t="s">
        <v>232</v>
      </c>
      <c r="DU1" s="47" t="s">
        <v>721</v>
      </c>
      <c r="DV1" s="47" t="s">
        <v>722</v>
      </c>
      <c r="DW1" s="47" t="s">
        <v>1104</v>
      </c>
      <c r="DX1" s="47" t="s">
        <v>43</v>
      </c>
      <c r="DY1" s="47" t="s">
        <v>52</v>
      </c>
      <c r="DZ1" s="47" t="s">
        <v>565</v>
      </c>
      <c r="EA1" s="47" t="s">
        <v>1105</v>
      </c>
      <c r="EB1" s="47" t="s">
        <v>57</v>
      </c>
      <c r="EC1" s="47" t="s">
        <v>58</v>
      </c>
    </row>
    <row r="2" spans="1:133" s="19" customFormat="1" ht="12.75">
      <c r="A2" s="19">
        <f>CODE</f>
        <v>0</v>
      </c>
      <c r="B2" s="19">
        <f>FINESS</f>
        <v>0</v>
      </c>
      <c r="C2" s="125">
        <f>'Chapitre II'!C13</f>
        <v>0</v>
      </c>
      <c r="D2" s="125">
        <f>'Chapitre II'!C16</f>
        <v>0</v>
      </c>
      <c r="E2" s="125">
        <f>'Chapitre II'!C18</f>
        <v>0</v>
      </c>
      <c r="F2" s="125">
        <f>'Chapitre II'!C20</f>
        <v>0</v>
      </c>
      <c r="G2" s="125">
        <f>'Chapitre II'!C22</f>
        <v>0</v>
      </c>
      <c r="H2" s="125">
        <f>'Chapitre II'!C25</f>
        <v>0</v>
      </c>
      <c r="I2" s="125">
        <f>'Chapitre II'!C28</f>
        <v>0</v>
      </c>
      <c r="J2" s="125">
        <f>'Chapitre II'!C30</f>
        <v>0</v>
      </c>
      <c r="K2" s="125">
        <f>'Chapitre II'!C32</f>
        <v>0</v>
      </c>
      <c r="L2" s="125">
        <f>'Chapitre II'!C34</f>
        <v>0</v>
      </c>
      <c r="M2" s="125">
        <f>'Chapitre II'!C36</f>
        <v>0</v>
      </c>
      <c r="N2" s="125">
        <f>'Chapitre II'!C38</f>
        <v>0</v>
      </c>
      <c r="O2" s="125">
        <f>'Chapitre II'!C40</f>
        <v>0</v>
      </c>
      <c r="P2" s="125">
        <f>'Chapitre II'!C43</f>
        <v>0</v>
      </c>
      <c r="Q2" s="125">
        <f>'Chapitre II'!C46</f>
        <v>0</v>
      </c>
      <c r="R2" s="125">
        <f>'Chapitre II'!C48</f>
        <v>0</v>
      </c>
      <c r="S2" s="125">
        <f>'Chapitre II'!C50</f>
        <v>0</v>
      </c>
      <c r="T2" s="125">
        <f>'Chapitre II'!C52</f>
        <v>0</v>
      </c>
      <c r="U2" s="125">
        <f>'Chapitre II'!C55</f>
        <v>0</v>
      </c>
      <c r="V2" s="125">
        <f>'Chapitre II'!C58</f>
        <v>0</v>
      </c>
      <c r="W2" s="125">
        <f>'Chapitre II'!C60</f>
        <v>0</v>
      </c>
      <c r="X2" s="125">
        <f>'Chapitre II'!C62</f>
        <v>0</v>
      </c>
      <c r="Y2" s="125">
        <f>'Chapitre II'!C64</f>
        <v>0</v>
      </c>
      <c r="Z2" s="125">
        <f>'Chapitre II'!C66</f>
        <v>0</v>
      </c>
      <c r="AA2" s="125">
        <f>'Chapitre II'!C68</f>
        <v>0</v>
      </c>
      <c r="AB2" s="174">
        <f>'Chapitre II'!C73</f>
        <v>0</v>
      </c>
      <c r="AC2" s="175">
        <f>'Chapitre II'!C76</f>
        <v>0</v>
      </c>
      <c r="AD2" s="125">
        <f>'Chapitre II'!C78</f>
        <v>0</v>
      </c>
      <c r="AE2" s="125">
        <f>'Chapitre II'!C80</f>
        <v>0</v>
      </c>
      <c r="AF2" s="125">
        <f>'Chapitre II'!C83</f>
        <v>0</v>
      </c>
      <c r="AG2" s="125">
        <f>'Chapitre II'!C85</f>
        <v>0</v>
      </c>
      <c r="AH2" s="125">
        <f>'Chapitre II'!C89</f>
        <v>0</v>
      </c>
      <c r="AI2" s="125">
        <f>'Chapitre II'!C91</f>
        <v>0</v>
      </c>
      <c r="AJ2" s="125">
        <f>'Chapitre II'!C93</f>
        <v>0</v>
      </c>
      <c r="AK2" s="125">
        <f>'Chapitre II'!C95</f>
        <v>0</v>
      </c>
      <c r="AL2" s="125">
        <f>'Chapitre II'!C97</f>
        <v>0</v>
      </c>
      <c r="AM2" s="125">
        <f>'Chapitre II'!C99</f>
        <v>0</v>
      </c>
      <c r="AN2" s="125">
        <f>'Chapitre II'!C101</f>
        <v>0</v>
      </c>
      <c r="AO2" s="125">
        <f>'Chapitre II'!C104</f>
        <v>0</v>
      </c>
      <c r="AP2" s="125">
        <f>'Chapitre II'!C106</f>
        <v>0</v>
      </c>
      <c r="AQ2" s="125">
        <f>'Chapitre II'!C109</f>
        <v>0</v>
      </c>
      <c r="AR2" s="125">
        <f>'Chapitre II'!C112</f>
        <v>0</v>
      </c>
      <c r="AS2" s="125">
        <f>'Chapitre II'!C114</f>
        <v>0</v>
      </c>
      <c r="AT2" s="125">
        <f>'Chapitre II'!C116</f>
        <v>0</v>
      </c>
      <c r="AU2" s="125">
        <f>'Chapitre II'!C118</f>
        <v>0</v>
      </c>
      <c r="AV2" s="125">
        <f>'Chapitre II'!C120</f>
        <v>0</v>
      </c>
      <c r="AW2" s="125">
        <f>'Chapitre II'!C122</f>
        <v>0</v>
      </c>
      <c r="AX2" s="125">
        <f>'Chapitre II'!C124</f>
        <v>0</v>
      </c>
      <c r="AY2" s="125">
        <f>'Chapitre II'!C127</f>
        <v>0</v>
      </c>
      <c r="AZ2" s="125">
        <f>'Chapitre II'!C129</f>
        <v>0</v>
      </c>
      <c r="BA2" s="174">
        <f>'Chapitre II'!C134</f>
        <v>0</v>
      </c>
      <c r="BB2" s="125">
        <f>'Chapitre II'!C139</f>
        <v>0</v>
      </c>
      <c r="BC2" s="125">
        <f>'Chapitre II'!C142</f>
        <v>0</v>
      </c>
      <c r="BD2" s="125">
        <f>'Chapitre II'!C144</f>
        <v>0</v>
      </c>
      <c r="BE2" s="125">
        <f>'Chapitre II'!C146</f>
        <v>0</v>
      </c>
      <c r="BF2" s="125">
        <f>'Chapitre II'!C148</f>
        <v>0</v>
      </c>
      <c r="BG2" s="125">
        <f>'Chapitre II'!C150</f>
        <v>0</v>
      </c>
      <c r="BH2" s="125">
        <f>'Chapitre II'!C155</f>
        <v>0</v>
      </c>
      <c r="BI2" s="125">
        <f>'Chapitre II'!C158</f>
        <v>0</v>
      </c>
      <c r="BJ2" s="125">
        <f>'Chapitre II'!C160</f>
        <v>0</v>
      </c>
      <c r="BK2" s="125">
        <f>'Chapitre II'!C162</f>
        <v>0</v>
      </c>
      <c r="BL2" s="125">
        <f>'Chapitre II'!C165</f>
        <v>0</v>
      </c>
      <c r="BM2" s="125">
        <f>'Chapitre II'!C167</f>
        <v>0</v>
      </c>
      <c r="BN2" s="125">
        <f>'Chapitre II'!C169</f>
        <v>0</v>
      </c>
      <c r="BO2" s="125">
        <f>'Chapitre II'!C172</f>
        <v>0</v>
      </c>
      <c r="BP2" s="125">
        <f>'Chapitre II'!C174</f>
        <v>0</v>
      </c>
      <c r="BQ2" s="125">
        <f>'Chapitre II'!C176</f>
        <v>0</v>
      </c>
      <c r="BR2" s="125">
        <f>'Chapitre II'!C179</f>
        <v>0</v>
      </c>
      <c r="BS2" s="125">
        <f>'Chapitre II'!C181</f>
        <v>0</v>
      </c>
      <c r="BT2" s="125">
        <f>'Chapitre II'!C183</f>
        <v>0</v>
      </c>
      <c r="BU2" s="174">
        <f>'Chapitre II'!C188</f>
        <v>0</v>
      </c>
      <c r="BV2" s="125">
        <f>'Chapitre II'!C191</f>
        <v>0</v>
      </c>
      <c r="BW2" s="125">
        <f>'Chapitre II'!C193</f>
        <v>0</v>
      </c>
      <c r="BX2" s="125">
        <f>'Chapitre II'!C195</f>
        <v>0</v>
      </c>
      <c r="BY2" s="125">
        <f>'Chapitre II'!C198</f>
        <v>0</v>
      </c>
      <c r="BZ2" s="125">
        <f>'Chapitre II'!C200</f>
        <v>0</v>
      </c>
      <c r="CA2" s="125">
        <f>'Chapitre II'!C202</f>
        <v>0</v>
      </c>
      <c r="CB2" s="125">
        <f>'Chapitre II'!C204</f>
        <v>0</v>
      </c>
      <c r="CC2" s="125">
        <f>'Chapitre II'!C207</f>
        <v>0</v>
      </c>
      <c r="CD2" s="125">
        <f>'Chapitre II'!C209</f>
        <v>0</v>
      </c>
      <c r="CE2" s="125">
        <f>'Chapitre II'!C211</f>
        <v>0</v>
      </c>
      <c r="CF2" s="62">
        <f>IF('Chapitre II'!C214="","",'Chapitre II'!C214)</f>
      </c>
      <c r="CG2" s="62">
        <f>IF('Chapitre II'!C216="","",'Chapitre II'!C216)</f>
      </c>
      <c r="CH2" s="125">
        <f>'Chapitre II'!C219</f>
        <v>0</v>
      </c>
      <c r="CI2" s="125">
        <f>'Chapitre II'!C221</f>
        <v>0</v>
      </c>
      <c r="CJ2" s="125">
        <f>'Chapitre II'!C223</f>
        <v>0</v>
      </c>
      <c r="CK2" s="125">
        <f>'Chapitre II'!C226</f>
        <v>0</v>
      </c>
      <c r="CL2" s="125">
        <f>'Chapitre II'!C228</f>
        <v>0</v>
      </c>
      <c r="CM2" s="125">
        <f>'Chapitre II'!C230</f>
        <v>0</v>
      </c>
      <c r="CN2" s="125">
        <f>'Chapitre II'!C232</f>
        <v>0</v>
      </c>
      <c r="CO2" s="174">
        <f>'Chapitre II'!C239</f>
        <v>0</v>
      </c>
      <c r="CP2" s="175">
        <f>'Chapitre II'!C241</f>
        <v>0</v>
      </c>
      <c r="CQ2" s="175">
        <f>'Chapitre II'!C243</f>
        <v>0</v>
      </c>
      <c r="CR2" s="175">
        <f>'Chapitre II'!C246</f>
        <v>0</v>
      </c>
      <c r="CS2" s="175">
        <f>'Chapitre II'!C248</f>
        <v>0</v>
      </c>
      <c r="CT2" s="175">
        <f>'Chapitre II'!C250</f>
        <v>0</v>
      </c>
      <c r="CU2" s="175">
        <f>'Chapitre II'!C252</f>
        <v>0</v>
      </c>
      <c r="CV2" s="125">
        <f>'Chapitre II'!C255</f>
        <v>0</v>
      </c>
      <c r="CW2" s="125">
        <f>'Chapitre II'!C258</f>
        <v>0</v>
      </c>
      <c r="CX2" s="125">
        <f>'Chapitre II'!C260</f>
        <v>0</v>
      </c>
      <c r="CY2" s="125">
        <f>'Chapitre II'!C262</f>
        <v>0</v>
      </c>
      <c r="CZ2" s="125">
        <f>'Chapitre II'!C264</f>
        <v>0</v>
      </c>
      <c r="DA2" s="125">
        <f>'Chapitre II'!C266</f>
        <v>0</v>
      </c>
      <c r="DB2" s="125">
        <f>'Chapitre II'!C268</f>
        <v>0</v>
      </c>
      <c r="DC2" s="125">
        <f>'Chapitre II'!C270</f>
        <v>0</v>
      </c>
      <c r="DD2" s="125">
        <f>'Chapitre II'!C272</f>
        <v>0</v>
      </c>
      <c r="DE2" s="125">
        <f>'Chapitre II'!C274</f>
        <v>0</v>
      </c>
      <c r="DF2" s="125">
        <f>'Chapitre II'!C276</f>
        <v>0</v>
      </c>
      <c r="DG2" s="125">
        <f>'Chapitre II'!C278</f>
        <v>0</v>
      </c>
      <c r="DH2" s="125">
        <f>'Chapitre II'!C281</f>
        <v>0</v>
      </c>
      <c r="DI2" s="125">
        <f>'Chapitre II'!C283</f>
        <v>0</v>
      </c>
      <c r="DJ2" s="125">
        <f>'Chapitre II'!C285</f>
        <v>0</v>
      </c>
      <c r="DK2" s="125">
        <f>'Chapitre II'!C287</f>
        <v>0</v>
      </c>
      <c r="DL2" s="125">
        <f>'Chapitre II'!C292</f>
        <v>0</v>
      </c>
      <c r="DM2" s="125">
        <f>'Chapitre II'!C294</f>
        <v>0</v>
      </c>
      <c r="DN2" s="125">
        <f>'Chapitre II'!C296</f>
        <v>0</v>
      </c>
      <c r="DO2" s="125">
        <f>'Chapitre II'!C298</f>
        <v>0</v>
      </c>
      <c r="DP2" s="125">
        <f>'Chapitre II'!C300</f>
        <v>0</v>
      </c>
      <c r="DQ2" s="125">
        <f>'Chapitre II'!C302</f>
        <v>0</v>
      </c>
      <c r="DR2" s="125">
        <f>'Chapitre II'!C304</f>
        <v>0</v>
      </c>
      <c r="DS2" s="125">
        <f>'Chapitre II'!C306</f>
        <v>0</v>
      </c>
      <c r="DT2" s="125">
        <f>'Chapitre II'!C308</f>
        <v>0</v>
      </c>
      <c r="DU2" s="125">
        <f>'Chapitre II'!C310</f>
        <v>0</v>
      </c>
      <c r="DV2" s="125">
        <f>'Chapitre II'!C312</f>
        <v>0</v>
      </c>
      <c r="DW2" s="125">
        <f>'Chapitre II'!C315</f>
        <v>0</v>
      </c>
      <c r="DX2" s="125">
        <f>'Chapitre II'!C321</f>
        <v>0</v>
      </c>
      <c r="DY2" s="125">
        <f>'Chapitre II'!C323</f>
        <v>0</v>
      </c>
      <c r="DZ2" s="125">
        <f>'Chapitre II'!C326</f>
        <v>0</v>
      </c>
      <c r="EA2" s="125">
        <f>'Chapitre II'!C328</f>
        <v>0</v>
      </c>
      <c r="EB2" s="125">
        <f>'Chapitre II'!C333</f>
        <v>0</v>
      </c>
      <c r="EC2" s="125">
        <f>'Chapitre II'!C335</f>
        <v>0</v>
      </c>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9"/>
  <dimension ref="A1:I2"/>
  <sheetViews>
    <sheetView workbookViewId="0" topLeftCell="A1">
      <selection activeCell="H3" sqref="H3"/>
    </sheetView>
  </sheetViews>
  <sheetFormatPr defaultColWidth="11.421875" defaultRowHeight="12.75"/>
  <sheetData>
    <row r="1" spans="1:9" ht="12.75">
      <c r="A1" s="19" t="s">
        <v>631</v>
      </c>
      <c r="B1" s="19" t="s">
        <v>271</v>
      </c>
      <c r="C1" s="19" t="s">
        <v>841</v>
      </c>
      <c r="D1" s="19" t="s">
        <v>842</v>
      </c>
      <c r="E1" s="19" t="s">
        <v>1065</v>
      </c>
      <c r="F1" s="19" t="s">
        <v>1221</v>
      </c>
      <c r="G1" s="19" t="s">
        <v>199</v>
      </c>
      <c r="H1" s="19" t="s">
        <v>195</v>
      </c>
      <c r="I1" s="19" t="s">
        <v>843</v>
      </c>
    </row>
    <row r="2" spans="1:9" ht="12.75">
      <c r="A2" s="19">
        <f>CODE</f>
        <v>0</v>
      </c>
      <c r="B2" s="19">
        <f>FINESS</f>
        <v>0</v>
      </c>
      <c r="C2" s="19">
        <f>IF(CHAPV!C2=1,1,0)</f>
        <v>0</v>
      </c>
      <c r="D2" s="19">
        <f>IF(CHAPV!D2=1,1,0)</f>
        <v>0</v>
      </c>
      <c r="E2" s="19">
        <f>IF(CHAPV!E2=1,1,0)</f>
        <v>0</v>
      </c>
      <c r="F2" s="19">
        <f>IF(CHAPV!F2=1,1,0)</f>
        <v>0</v>
      </c>
      <c r="G2" s="19">
        <f>SUM(C2:F2)</f>
        <v>0</v>
      </c>
      <c r="H2" s="19">
        <v>4</v>
      </c>
      <c r="I2" s="59">
        <f>G2/H2*100</f>
        <v>0</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Feuil20"/>
  <dimension ref="A1:F2"/>
  <sheetViews>
    <sheetView workbookViewId="0" topLeftCell="A1">
      <selection activeCell="F2" sqref="F2"/>
    </sheetView>
  </sheetViews>
  <sheetFormatPr defaultColWidth="11.421875" defaultRowHeight="12.75"/>
  <cols>
    <col min="5" max="6" width="14.7109375" style="0" bestFit="1" customWidth="1"/>
  </cols>
  <sheetData>
    <row r="1" spans="1:6" s="19" customFormat="1" ht="12.75">
      <c r="A1" s="47" t="s">
        <v>631</v>
      </c>
      <c r="B1" s="47" t="s">
        <v>271</v>
      </c>
      <c r="C1" s="47" t="s">
        <v>867</v>
      </c>
      <c r="D1" s="47" t="s">
        <v>866</v>
      </c>
      <c r="E1" s="47" t="s">
        <v>868</v>
      </c>
      <c r="F1" s="47" t="s">
        <v>869</v>
      </c>
    </row>
    <row r="2" spans="1:6" s="19" customFormat="1" ht="12.75">
      <c r="A2" s="19">
        <f>CODE</f>
        <v>0</v>
      </c>
      <c r="B2" s="19">
        <f>FINESS</f>
        <v>0</v>
      </c>
      <c r="C2" s="19">
        <f>'Chapitre V'!C8</f>
        <v>0</v>
      </c>
      <c r="D2" s="19">
        <f>'Chapitre V'!C10</f>
        <v>0</v>
      </c>
      <c r="E2" s="19">
        <f>'Chapitre V'!C12</f>
        <v>0</v>
      </c>
      <c r="F2" s="19">
        <f>'Chapitre V'!C14</f>
        <v>0</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2">
    <tabColor indexed="60"/>
  </sheetPr>
  <dimension ref="A1:C336"/>
  <sheetViews>
    <sheetView showGridLines="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253</v>
      </c>
      <c r="B1" s="227"/>
      <c r="C1" s="227"/>
    </row>
    <row r="2" spans="1:3" ht="18">
      <c r="A2" s="246" t="s">
        <v>385</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449</v>
      </c>
      <c r="B10" s="146"/>
      <c r="C10" s="146"/>
    </row>
    <row r="11" spans="1:3" ht="15.75">
      <c r="A11" s="35"/>
      <c r="B11" s="37"/>
      <c r="C11" s="36"/>
    </row>
    <row r="13" spans="1:3" ht="16.5" customHeight="1">
      <c r="A13" s="10"/>
      <c r="B13" s="28" t="s">
        <v>92</v>
      </c>
      <c r="C13" s="169"/>
    </row>
    <row r="14" spans="1:2" ht="16.5" customHeight="1">
      <c r="A14" s="10"/>
      <c r="B14" s="15" t="s">
        <v>236</v>
      </c>
    </row>
    <row r="15" ht="16.5" customHeight="1">
      <c r="B15" s="170" t="s">
        <v>268</v>
      </c>
    </row>
    <row r="16" spans="2:3" ht="30">
      <c r="B16" s="24" t="s">
        <v>93</v>
      </c>
      <c r="C16" s="169"/>
    </row>
    <row r="17" ht="16.5" customHeight="1">
      <c r="B17" s="11" t="s">
        <v>236</v>
      </c>
    </row>
    <row r="18" spans="2:3" ht="16.5" customHeight="1">
      <c r="B18" s="12" t="s">
        <v>96</v>
      </c>
      <c r="C18" s="169"/>
    </row>
    <row r="19" ht="16.5" customHeight="1">
      <c r="B19" s="11" t="s">
        <v>236</v>
      </c>
    </row>
    <row r="20" spans="2:3" ht="16.5" customHeight="1">
      <c r="B20" s="12" t="s">
        <v>97</v>
      </c>
      <c r="C20" s="169"/>
    </row>
    <row r="21" ht="16.5" customHeight="1">
      <c r="B21" s="11" t="s">
        <v>236</v>
      </c>
    </row>
    <row r="22" spans="1:3" ht="16.5" customHeight="1">
      <c r="A22" s="10"/>
      <c r="B22" s="12" t="s">
        <v>1148</v>
      </c>
      <c r="C22" s="169"/>
    </row>
    <row r="23" spans="1:2" ht="16.5" customHeight="1">
      <c r="A23" s="10"/>
      <c r="B23" s="11" t="s">
        <v>236</v>
      </c>
    </row>
    <row r="24" ht="16.5" customHeight="1">
      <c r="B24" s="170" t="s">
        <v>855</v>
      </c>
    </row>
    <row r="25" spans="2:3" ht="16.5" customHeight="1">
      <c r="B25" s="12" t="s">
        <v>581</v>
      </c>
      <c r="C25" s="169"/>
    </row>
    <row r="26" ht="16.5" customHeight="1">
      <c r="B26" s="11" t="s">
        <v>236</v>
      </c>
    </row>
    <row r="27" ht="16.5" customHeight="1">
      <c r="B27" s="170" t="s">
        <v>70</v>
      </c>
    </row>
    <row r="28" spans="2:3" ht="16.5" customHeight="1">
      <c r="B28" s="12" t="s">
        <v>71</v>
      </c>
      <c r="C28" s="169"/>
    </row>
    <row r="29" ht="16.5" customHeight="1">
      <c r="B29" s="11" t="s">
        <v>252</v>
      </c>
    </row>
    <row r="30" spans="2:3" ht="16.5" customHeight="1">
      <c r="B30" s="12" t="s">
        <v>72</v>
      </c>
      <c r="C30" s="169"/>
    </row>
    <row r="31" ht="16.5" customHeight="1">
      <c r="B31" s="11" t="s">
        <v>236</v>
      </c>
    </row>
    <row r="32" spans="2:3" ht="16.5" customHeight="1">
      <c r="B32" s="12" t="s">
        <v>73</v>
      </c>
      <c r="C32" s="169"/>
    </row>
    <row r="33" ht="16.5" customHeight="1">
      <c r="B33" s="11" t="s">
        <v>236</v>
      </c>
    </row>
    <row r="34" spans="2:3" ht="16.5" customHeight="1">
      <c r="B34" s="12" t="s">
        <v>1224</v>
      </c>
      <c r="C34" s="169"/>
    </row>
    <row r="35" ht="16.5" customHeight="1">
      <c r="B35" s="11" t="s">
        <v>236</v>
      </c>
    </row>
    <row r="36" spans="2:3" ht="16.5" customHeight="1">
      <c r="B36" s="12" t="s">
        <v>45</v>
      </c>
      <c r="C36" s="169"/>
    </row>
    <row r="37" ht="16.5" customHeight="1">
      <c r="B37" s="11" t="s">
        <v>236</v>
      </c>
    </row>
    <row r="38" spans="2:3" ht="16.5" customHeight="1">
      <c r="B38" s="12" t="s">
        <v>1225</v>
      </c>
      <c r="C38" s="169"/>
    </row>
    <row r="39" ht="16.5" customHeight="1">
      <c r="B39" s="11" t="s">
        <v>252</v>
      </c>
    </row>
    <row r="40" spans="2:3" ht="16.5" customHeight="1">
      <c r="B40" s="12" t="s">
        <v>1226</v>
      </c>
      <c r="C40" s="169"/>
    </row>
    <row r="41" ht="16.5" customHeight="1">
      <c r="B41" s="11" t="s">
        <v>252</v>
      </c>
    </row>
    <row r="42" ht="16.5" customHeight="1">
      <c r="B42" s="170" t="s">
        <v>1166</v>
      </c>
    </row>
    <row r="43" spans="2:3" ht="16.5" customHeight="1">
      <c r="B43" s="12" t="s">
        <v>396</v>
      </c>
      <c r="C43" s="169"/>
    </row>
    <row r="44" ht="16.5" customHeight="1">
      <c r="B44" s="11" t="s">
        <v>236</v>
      </c>
    </row>
    <row r="45" ht="16.5" customHeight="1">
      <c r="B45" s="170" t="s">
        <v>397</v>
      </c>
    </row>
    <row r="46" spans="2:3" ht="16.5" customHeight="1">
      <c r="B46" s="12" t="s">
        <v>398</v>
      </c>
      <c r="C46" s="169"/>
    </row>
    <row r="47" ht="16.5" customHeight="1">
      <c r="B47" s="11" t="s">
        <v>236</v>
      </c>
    </row>
    <row r="48" spans="2:3" ht="16.5" customHeight="1">
      <c r="B48" s="12" t="s">
        <v>399</v>
      </c>
      <c r="C48" s="169"/>
    </row>
    <row r="49" ht="16.5" customHeight="1">
      <c r="B49" s="11" t="s">
        <v>236</v>
      </c>
    </row>
    <row r="50" spans="2:3" ht="16.5" customHeight="1">
      <c r="B50" s="12" t="s">
        <v>400</v>
      </c>
      <c r="C50" s="169"/>
    </row>
    <row r="51" ht="16.5" customHeight="1">
      <c r="B51" s="11" t="s">
        <v>236</v>
      </c>
    </row>
    <row r="52" spans="2:3" ht="16.5" customHeight="1">
      <c r="B52" s="12" t="s">
        <v>1167</v>
      </c>
      <c r="C52" s="169"/>
    </row>
    <row r="53" ht="16.5" customHeight="1">
      <c r="B53" s="11" t="s">
        <v>236</v>
      </c>
    </row>
    <row r="54" ht="30">
      <c r="B54" s="23" t="s">
        <v>46</v>
      </c>
    </row>
    <row r="55" spans="2:3" ht="16.5" customHeight="1">
      <c r="B55" s="12" t="s">
        <v>1168</v>
      </c>
      <c r="C55" s="169"/>
    </row>
    <row r="56" ht="16.5" customHeight="1">
      <c r="B56" s="11" t="s">
        <v>236</v>
      </c>
    </row>
    <row r="57" ht="16.5" customHeight="1">
      <c r="B57" s="170" t="s">
        <v>1077</v>
      </c>
    </row>
    <row r="58" spans="2:3" ht="16.5" customHeight="1">
      <c r="B58" s="12" t="s">
        <v>69</v>
      </c>
      <c r="C58" s="169"/>
    </row>
    <row r="59" ht="16.5" customHeight="1">
      <c r="B59" s="11" t="s">
        <v>236</v>
      </c>
    </row>
    <row r="60" spans="2:3" ht="16.5" customHeight="1">
      <c r="B60" s="12" t="s">
        <v>258</v>
      </c>
      <c r="C60" s="169"/>
    </row>
    <row r="61" ht="16.5" customHeight="1">
      <c r="B61" s="11" t="s">
        <v>236</v>
      </c>
    </row>
    <row r="62" spans="2:3" ht="16.5" customHeight="1">
      <c r="B62" s="12" t="s">
        <v>259</v>
      </c>
      <c r="C62" s="169"/>
    </row>
    <row r="63" ht="16.5" customHeight="1">
      <c r="B63" s="11" t="s">
        <v>236</v>
      </c>
    </row>
    <row r="64" spans="2:3" ht="16.5" customHeight="1">
      <c r="B64" s="12" t="s">
        <v>260</v>
      </c>
      <c r="C64" s="169"/>
    </row>
    <row r="65" ht="16.5" customHeight="1">
      <c r="B65" s="11" t="s">
        <v>236</v>
      </c>
    </row>
    <row r="66" spans="2:3" ht="16.5" customHeight="1">
      <c r="B66" s="12" t="s">
        <v>262</v>
      </c>
      <c r="C66" s="169"/>
    </row>
    <row r="67" ht="16.5" customHeight="1">
      <c r="B67" s="11" t="s">
        <v>236</v>
      </c>
    </row>
    <row r="68" spans="2:3" ht="16.5" customHeight="1">
      <c r="B68" s="12" t="s">
        <v>263</v>
      </c>
      <c r="C68" s="169"/>
    </row>
    <row r="69" ht="16.5" customHeight="1">
      <c r="B69" s="11" t="s">
        <v>236</v>
      </c>
    </row>
    <row r="71" spans="1:3" ht="19.5" customHeight="1">
      <c r="A71" s="145" t="s">
        <v>450</v>
      </c>
      <c r="B71" s="146"/>
      <c r="C71" s="146"/>
    </row>
    <row r="73" spans="2:3" ht="30">
      <c r="B73" s="24" t="s">
        <v>1170</v>
      </c>
      <c r="C73" s="169"/>
    </row>
    <row r="74" ht="16.5" customHeight="1">
      <c r="B74" s="11" t="s">
        <v>236</v>
      </c>
    </row>
    <row r="75" ht="16.5" customHeight="1">
      <c r="B75" s="170" t="s">
        <v>855</v>
      </c>
    </row>
    <row r="76" spans="2:3" ht="30">
      <c r="B76" s="24" t="s">
        <v>881</v>
      </c>
      <c r="C76" s="169"/>
    </row>
    <row r="77" ht="16.5" customHeight="1">
      <c r="B77" s="11" t="s">
        <v>236</v>
      </c>
    </row>
    <row r="78" spans="2:3" ht="16.5" customHeight="1">
      <c r="B78" s="12" t="s">
        <v>882</v>
      </c>
      <c r="C78" s="169"/>
    </row>
    <row r="79" ht="16.5" customHeight="1">
      <c r="B79" s="11" t="s">
        <v>236</v>
      </c>
    </row>
    <row r="80" spans="2:3" ht="16.5" customHeight="1">
      <c r="B80" s="12" t="s">
        <v>1207</v>
      </c>
      <c r="C80" s="169"/>
    </row>
    <row r="81" ht="16.5" customHeight="1">
      <c r="B81" s="11" t="s">
        <v>883</v>
      </c>
    </row>
    <row r="82" ht="16.5" customHeight="1">
      <c r="B82" s="170" t="s">
        <v>373</v>
      </c>
    </row>
    <row r="83" spans="2:3" ht="30">
      <c r="B83" s="24" t="s">
        <v>884</v>
      </c>
      <c r="C83" s="169"/>
    </row>
    <row r="84" ht="16.5" customHeight="1">
      <c r="B84" s="11" t="s">
        <v>236</v>
      </c>
    </row>
    <row r="85" spans="2:3" ht="30">
      <c r="B85" s="24" t="s">
        <v>885</v>
      </c>
      <c r="C85" s="169"/>
    </row>
    <row r="86" ht="16.5" customHeight="1">
      <c r="B86" s="11" t="s">
        <v>236</v>
      </c>
    </row>
    <row r="87" ht="9" customHeight="1"/>
    <row r="88" ht="16.5" customHeight="1">
      <c r="B88" s="170" t="s">
        <v>372</v>
      </c>
    </row>
    <row r="89" spans="2:3" ht="30">
      <c r="B89" s="24" t="s">
        <v>362</v>
      </c>
      <c r="C89" s="169"/>
    </row>
    <row r="90" ht="16.5" customHeight="1">
      <c r="B90" s="11" t="s">
        <v>236</v>
      </c>
    </row>
    <row r="91" spans="2:3" ht="30">
      <c r="B91" s="24" t="s">
        <v>885</v>
      </c>
      <c r="C91" s="169"/>
    </row>
    <row r="92" ht="16.5" customHeight="1">
      <c r="B92" s="11" t="s">
        <v>236</v>
      </c>
    </row>
    <row r="93" spans="2:3" ht="30">
      <c r="B93" s="24" t="s">
        <v>363</v>
      </c>
      <c r="C93" s="169"/>
    </row>
    <row r="94" ht="16.5" customHeight="1">
      <c r="B94" s="11" t="s">
        <v>236</v>
      </c>
    </row>
    <row r="95" spans="2:3" ht="16.5" customHeight="1">
      <c r="B95" s="12" t="s">
        <v>1082</v>
      </c>
      <c r="C95" s="169"/>
    </row>
    <row r="96" ht="16.5" customHeight="1">
      <c r="B96" s="11" t="s">
        <v>236</v>
      </c>
    </row>
    <row r="97" spans="2:3" ht="16.5" customHeight="1">
      <c r="B97" s="12" t="s">
        <v>886</v>
      </c>
      <c r="C97" s="169"/>
    </row>
    <row r="98" ht="16.5" customHeight="1">
      <c r="B98" s="11" t="s">
        <v>236</v>
      </c>
    </row>
    <row r="99" spans="2:3" ht="30">
      <c r="B99" s="24" t="s">
        <v>401</v>
      </c>
      <c r="C99" s="169"/>
    </row>
    <row r="100" ht="16.5" customHeight="1">
      <c r="B100" s="11" t="s">
        <v>236</v>
      </c>
    </row>
    <row r="101" spans="2:3" ht="30">
      <c r="B101" s="24" t="s">
        <v>888</v>
      </c>
      <c r="C101" s="169"/>
    </row>
    <row r="102" ht="16.5" customHeight="1">
      <c r="B102" s="11" t="s">
        <v>236</v>
      </c>
    </row>
    <row r="103" ht="16.5" customHeight="1">
      <c r="B103" s="170" t="s">
        <v>536</v>
      </c>
    </row>
    <row r="104" spans="2:3" ht="16.5" customHeight="1">
      <c r="B104" s="12" t="s">
        <v>889</v>
      </c>
      <c r="C104" s="169"/>
    </row>
    <row r="105" ht="16.5" customHeight="1">
      <c r="B105" s="11" t="s">
        <v>236</v>
      </c>
    </row>
    <row r="106" spans="2:3" ht="16.5" customHeight="1">
      <c r="B106" s="12" t="s">
        <v>406</v>
      </c>
      <c r="C106" s="169"/>
    </row>
    <row r="107" ht="16.5" customHeight="1">
      <c r="B107" s="11" t="s">
        <v>236</v>
      </c>
    </row>
    <row r="108" ht="9" customHeight="1"/>
    <row r="109" spans="2:3" ht="45">
      <c r="B109" s="24" t="s">
        <v>407</v>
      </c>
      <c r="C109" s="169"/>
    </row>
    <row r="110" ht="16.5" customHeight="1">
      <c r="B110" s="11" t="s">
        <v>236</v>
      </c>
    </row>
    <row r="111" ht="30">
      <c r="B111" s="23" t="s">
        <v>1084</v>
      </c>
    </row>
    <row r="112" spans="2:3" ht="16.5" customHeight="1">
      <c r="B112" s="12" t="s">
        <v>1085</v>
      </c>
      <c r="C112" s="169"/>
    </row>
    <row r="113" ht="16.5" customHeight="1">
      <c r="B113" s="11" t="s">
        <v>252</v>
      </c>
    </row>
    <row r="114" spans="2:3" ht="16.5" customHeight="1">
      <c r="B114" s="12" t="s">
        <v>47</v>
      </c>
      <c r="C114" s="169"/>
    </row>
    <row r="115" ht="16.5" customHeight="1">
      <c r="B115" s="11" t="s">
        <v>252</v>
      </c>
    </row>
    <row r="116" spans="2:3" ht="16.5" customHeight="1">
      <c r="B116" s="12" t="s">
        <v>856</v>
      </c>
      <c r="C116" s="169"/>
    </row>
    <row r="117" ht="16.5" customHeight="1">
      <c r="B117" s="11" t="s">
        <v>252</v>
      </c>
    </row>
    <row r="118" spans="2:3" ht="16.5" customHeight="1">
      <c r="B118" s="12" t="s">
        <v>857</v>
      </c>
      <c r="C118" s="169"/>
    </row>
    <row r="119" ht="16.5" customHeight="1">
      <c r="B119" s="11" t="s">
        <v>252</v>
      </c>
    </row>
    <row r="120" spans="2:3" ht="16.5" customHeight="1">
      <c r="B120" s="12" t="s">
        <v>858</v>
      </c>
      <c r="C120" s="169"/>
    </row>
    <row r="121" ht="16.5" customHeight="1">
      <c r="B121" s="11" t="s">
        <v>252</v>
      </c>
    </row>
    <row r="122" spans="2:3" ht="16.5" customHeight="1">
      <c r="B122" s="12" t="s">
        <v>206</v>
      </c>
      <c r="C122" s="169"/>
    </row>
    <row r="123" ht="16.5" customHeight="1">
      <c r="B123" s="11" t="s">
        <v>236</v>
      </c>
    </row>
    <row r="124" spans="2:3" ht="30">
      <c r="B124" s="24" t="s">
        <v>1083</v>
      </c>
      <c r="C124" s="169"/>
    </row>
    <row r="125" ht="16.5" customHeight="1">
      <c r="B125" s="11" t="s">
        <v>236</v>
      </c>
    </row>
    <row r="126" ht="16.5" customHeight="1">
      <c r="B126" s="170" t="s">
        <v>855</v>
      </c>
    </row>
    <row r="127" spans="2:3" ht="30">
      <c r="B127" s="24" t="s">
        <v>376</v>
      </c>
      <c r="C127" s="169"/>
    </row>
    <row r="128" ht="16.5" customHeight="1">
      <c r="B128" s="11" t="s">
        <v>236</v>
      </c>
    </row>
    <row r="129" spans="2:3" ht="30">
      <c r="B129" s="24" t="s">
        <v>378</v>
      </c>
      <c r="C129" s="169"/>
    </row>
    <row r="130" ht="16.5" customHeight="1">
      <c r="B130" s="11" t="s">
        <v>236</v>
      </c>
    </row>
    <row r="132" spans="1:3" ht="19.5" customHeight="1">
      <c r="A132" s="145" t="s">
        <v>451</v>
      </c>
      <c r="B132" s="146"/>
      <c r="C132" s="146"/>
    </row>
    <row r="134" spans="2:3" ht="16.5" customHeight="1">
      <c r="B134" s="12" t="s">
        <v>582</v>
      </c>
      <c r="C134" s="169"/>
    </row>
    <row r="135" ht="16.5" customHeight="1">
      <c r="B135" s="11" t="s">
        <v>583</v>
      </c>
    </row>
    <row r="137" ht="15">
      <c r="B137" s="127" t="s">
        <v>207</v>
      </c>
    </row>
    <row r="139" spans="2:3" ht="30">
      <c r="B139" s="24" t="s">
        <v>1131</v>
      </c>
      <c r="C139" s="169"/>
    </row>
    <row r="140" ht="16.5" customHeight="1">
      <c r="B140" s="11" t="s">
        <v>236</v>
      </c>
    </row>
    <row r="141" ht="16.5" customHeight="1">
      <c r="B141" s="170" t="s">
        <v>268</v>
      </c>
    </row>
    <row r="142" spans="2:3" ht="30">
      <c r="B142" s="24" t="s">
        <v>93</v>
      </c>
      <c r="C142" s="169"/>
    </row>
    <row r="143" ht="16.5" customHeight="1">
      <c r="B143" s="11" t="s">
        <v>236</v>
      </c>
    </row>
    <row r="144" spans="2:3" ht="16.5" customHeight="1">
      <c r="B144" s="12" t="s">
        <v>379</v>
      </c>
      <c r="C144" s="169"/>
    </row>
    <row r="145" ht="16.5" customHeight="1">
      <c r="B145" s="11" t="s">
        <v>236</v>
      </c>
    </row>
    <row r="146" spans="2:3" ht="16.5" customHeight="1">
      <c r="B146" s="12" t="s">
        <v>97</v>
      </c>
      <c r="C146" s="169"/>
    </row>
    <row r="147" ht="16.5" customHeight="1">
      <c r="B147" s="11" t="s">
        <v>236</v>
      </c>
    </row>
    <row r="148" spans="2:3" ht="30">
      <c r="B148" s="24" t="s">
        <v>48</v>
      </c>
      <c r="C148" s="169"/>
    </row>
    <row r="149" ht="16.5" customHeight="1">
      <c r="B149" s="11" t="s">
        <v>236</v>
      </c>
    </row>
    <row r="150" spans="2:3" ht="30">
      <c r="B150" s="24" t="s">
        <v>246</v>
      </c>
      <c r="C150" s="169"/>
    </row>
    <row r="151" ht="16.5" customHeight="1">
      <c r="B151" s="11" t="s">
        <v>236</v>
      </c>
    </row>
    <row r="153" ht="15">
      <c r="B153" s="127" t="s">
        <v>208</v>
      </c>
    </row>
    <row r="155" spans="2:3" ht="16.5" customHeight="1">
      <c r="B155" s="12" t="s">
        <v>132</v>
      </c>
      <c r="C155" s="169"/>
    </row>
    <row r="156" ht="16.5" customHeight="1">
      <c r="B156" s="11" t="s">
        <v>236</v>
      </c>
    </row>
    <row r="157" ht="16.5" customHeight="1">
      <c r="B157" s="170" t="s">
        <v>268</v>
      </c>
    </row>
    <row r="158" spans="2:3" ht="30">
      <c r="B158" s="24" t="s">
        <v>93</v>
      </c>
      <c r="C158" s="169"/>
    </row>
    <row r="159" ht="16.5" customHeight="1">
      <c r="B159" s="11" t="s">
        <v>236</v>
      </c>
    </row>
    <row r="160" spans="2:3" ht="16.5" customHeight="1">
      <c r="B160" s="12" t="s">
        <v>379</v>
      </c>
      <c r="C160" s="169"/>
    </row>
    <row r="161" ht="16.5" customHeight="1">
      <c r="B161" s="11" t="s">
        <v>236</v>
      </c>
    </row>
    <row r="162" spans="2:3" ht="16.5" customHeight="1">
      <c r="B162" s="12" t="s">
        <v>97</v>
      </c>
      <c r="C162" s="169"/>
    </row>
    <row r="163" ht="16.5" customHeight="1">
      <c r="B163" s="11" t="s">
        <v>236</v>
      </c>
    </row>
    <row r="164" ht="16.5" customHeight="1">
      <c r="B164" s="170" t="s">
        <v>587</v>
      </c>
    </row>
    <row r="165" spans="2:3" ht="16.5" customHeight="1">
      <c r="B165" s="12" t="s">
        <v>584</v>
      </c>
      <c r="C165" s="169"/>
    </row>
    <row r="166" ht="16.5" customHeight="1">
      <c r="B166" s="11" t="s">
        <v>236</v>
      </c>
    </row>
    <row r="167" spans="2:3" ht="16.5" customHeight="1">
      <c r="B167" s="12" t="s">
        <v>585</v>
      </c>
      <c r="C167" s="169"/>
    </row>
    <row r="168" ht="16.5" customHeight="1">
      <c r="B168" s="11" t="s">
        <v>236</v>
      </c>
    </row>
    <row r="169" spans="2:3" ht="16.5" customHeight="1">
      <c r="B169" s="12" t="s">
        <v>586</v>
      </c>
      <c r="C169" s="169"/>
    </row>
    <row r="170" ht="16.5" customHeight="1">
      <c r="B170" s="11" t="s">
        <v>236</v>
      </c>
    </row>
    <row r="171" ht="30">
      <c r="B171" s="23" t="s">
        <v>247</v>
      </c>
    </row>
    <row r="172" spans="2:3" ht="16.5" customHeight="1">
      <c r="B172" s="12" t="s">
        <v>1179</v>
      </c>
      <c r="C172" s="169"/>
    </row>
    <row r="173" ht="16.5" customHeight="1">
      <c r="B173" s="11" t="s">
        <v>236</v>
      </c>
    </row>
    <row r="174" spans="2:3" ht="16.5" customHeight="1">
      <c r="B174" s="12" t="s">
        <v>1180</v>
      </c>
      <c r="C174" s="169"/>
    </row>
    <row r="175" ht="16.5" customHeight="1">
      <c r="B175" s="11" t="s">
        <v>236</v>
      </c>
    </row>
    <row r="176" spans="2:3" ht="16.5" customHeight="1">
      <c r="B176" s="12" t="s">
        <v>1018</v>
      </c>
      <c r="C176" s="169"/>
    </row>
    <row r="177" ht="16.5" customHeight="1">
      <c r="B177" s="11" t="s">
        <v>236</v>
      </c>
    </row>
    <row r="178" ht="16.5" customHeight="1">
      <c r="B178" s="170" t="s">
        <v>1019</v>
      </c>
    </row>
    <row r="179" spans="2:3" ht="16.5" customHeight="1">
      <c r="B179" s="12" t="s">
        <v>728</v>
      </c>
      <c r="C179" s="169"/>
    </row>
    <row r="180" ht="16.5" customHeight="1">
      <c r="B180" s="11" t="s">
        <v>236</v>
      </c>
    </row>
    <row r="181" spans="2:3" ht="16.5" customHeight="1">
      <c r="B181" s="12" t="s">
        <v>729</v>
      </c>
      <c r="C181" s="169"/>
    </row>
    <row r="182" ht="16.5" customHeight="1">
      <c r="B182" s="11" t="s">
        <v>236</v>
      </c>
    </row>
    <row r="183" spans="2:3" ht="16.5" customHeight="1">
      <c r="B183" s="12" t="s">
        <v>730</v>
      </c>
      <c r="C183" s="169"/>
    </row>
    <row r="184" ht="16.5" customHeight="1">
      <c r="B184" s="11" t="s">
        <v>236</v>
      </c>
    </row>
    <row r="186" spans="1:3" ht="19.5" customHeight="1">
      <c r="A186" s="145" t="s">
        <v>452</v>
      </c>
      <c r="B186" s="146"/>
      <c r="C186" s="146"/>
    </row>
    <row r="188" spans="2:3" ht="16.5" customHeight="1">
      <c r="B188" s="12" t="s">
        <v>731</v>
      </c>
      <c r="C188" s="169"/>
    </row>
    <row r="189" ht="16.5" customHeight="1">
      <c r="B189" s="11" t="s">
        <v>236</v>
      </c>
    </row>
    <row r="190" ht="16.5" customHeight="1">
      <c r="B190" s="170" t="s">
        <v>268</v>
      </c>
    </row>
    <row r="191" spans="2:3" ht="30">
      <c r="B191" s="24" t="s">
        <v>93</v>
      </c>
      <c r="C191" s="169"/>
    </row>
    <row r="192" ht="16.5" customHeight="1">
      <c r="B192" s="11" t="s">
        <v>236</v>
      </c>
    </row>
    <row r="193" spans="2:3" ht="16.5" customHeight="1">
      <c r="B193" s="12" t="s">
        <v>379</v>
      </c>
      <c r="C193" s="169"/>
    </row>
    <row r="194" ht="16.5" customHeight="1">
      <c r="B194" s="11" t="s">
        <v>236</v>
      </c>
    </row>
    <row r="195" spans="2:3" ht="16.5" customHeight="1">
      <c r="B195" s="12" t="s">
        <v>97</v>
      </c>
      <c r="C195" s="169"/>
    </row>
    <row r="196" ht="16.5" customHeight="1">
      <c r="B196" s="11" t="s">
        <v>236</v>
      </c>
    </row>
    <row r="197" ht="30">
      <c r="B197" s="23" t="s">
        <v>486</v>
      </c>
    </row>
    <row r="198" spans="2:3" ht="16.5" customHeight="1">
      <c r="B198" s="12" t="s">
        <v>601</v>
      </c>
      <c r="C198" s="169"/>
    </row>
    <row r="199" ht="16.5" customHeight="1">
      <c r="B199" s="11" t="s">
        <v>236</v>
      </c>
    </row>
    <row r="200" spans="2:3" ht="16.5" customHeight="1">
      <c r="B200" s="12" t="s">
        <v>487</v>
      </c>
      <c r="C200" s="169"/>
    </row>
    <row r="201" ht="16.5" customHeight="1">
      <c r="B201" s="11" t="s">
        <v>236</v>
      </c>
    </row>
    <row r="202" spans="2:3" ht="16.5" customHeight="1">
      <c r="B202" s="12" t="s">
        <v>1182</v>
      </c>
      <c r="C202" s="169"/>
    </row>
    <row r="203" ht="16.5" customHeight="1">
      <c r="B203" s="11" t="s">
        <v>236</v>
      </c>
    </row>
    <row r="204" spans="2:3" ht="16.5" customHeight="1">
      <c r="B204" s="12" t="s">
        <v>602</v>
      </c>
      <c r="C204" s="169"/>
    </row>
    <row r="205" ht="16.5" customHeight="1">
      <c r="B205" s="11" t="s">
        <v>236</v>
      </c>
    </row>
    <row r="206" ht="16.5" customHeight="1">
      <c r="B206" s="170" t="s">
        <v>215</v>
      </c>
    </row>
    <row r="207" spans="2:3" ht="16.5" customHeight="1">
      <c r="B207" s="12" t="s">
        <v>216</v>
      </c>
      <c r="C207" s="169"/>
    </row>
    <row r="208" ht="16.5" customHeight="1">
      <c r="B208" s="11" t="s">
        <v>236</v>
      </c>
    </row>
    <row r="209" spans="2:3" ht="30">
      <c r="B209" s="24" t="s">
        <v>220</v>
      </c>
      <c r="C209" s="169"/>
    </row>
    <row r="210" ht="16.5" customHeight="1">
      <c r="B210" s="11" t="s">
        <v>236</v>
      </c>
    </row>
    <row r="211" spans="2:3" ht="16.5" customHeight="1">
      <c r="B211" s="12" t="s">
        <v>1133</v>
      </c>
      <c r="C211" s="169"/>
    </row>
    <row r="212" ht="16.5" customHeight="1">
      <c r="B212" s="11" t="s">
        <v>236</v>
      </c>
    </row>
    <row r="213" ht="16.5" customHeight="1">
      <c r="B213" s="170" t="s">
        <v>603</v>
      </c>
    </row>
    <row r="214" spans="2:3" ht="16.5" customHeight="1">
      <c r="B214" s="12" t="s">
        <v>494</v>
      </c>
      <c r="C214" s="40"/>
    </row>
    <row r="215" ht="16.5" customHeight="1"/>
    <row r="216" spans="2:3" ht="16.5" customHeight="1">
      <c r="B216" s="12" t="s">
        <v>249</v>
      </c>
      <c r="C216" s="40"/>
    </row>
    <row r="218" ht="30">
      <c r="B218" s="23" t="s">
        <v>488</v>
      </c>
    </row>
    <row r="219" spans="2:3" ht="16.5" customHeight="1">
      <c r="B219" s="12" t="s">
        <v>1179</v>
      </c>
      <c r="C219" s="169"/>
    </row>
    <row r="220" ht="16.5" customHeight="1">
      <c r="B220" s="11" t="s">
        <v>236</v>
      </c>
    </row>
    <row r="221" spans="2:3" ht="16.5" customHeight="1">
      <c r="B221" s="12" t="s">
        <v>1180</v>
      </c>
      <c r="C221" s="169"/>
    </row>
    <row r="222" ht="16.5" customHeight="1">
      <c r="B222" s="11" t="s">
        <v>236</v>
      </c>
    </row>
    <row r="223" spans="2:3" ht="16.5" customHeight="1">
      <c r="B223" s="12" t="s">
        <v>1181</v>
      </c>
      <c r="C223" s="169"/>
    </row>
    <row r="224" ht="16.5" customHeight="1">
      <c r="B224" s="11" t="s">
        <v>236</v>
      </c>
    </row>
    <row r="225" ht="30">
      <c r="B225" s="23" t="s">
        <v>489</v>
      </c>
    </row>
    <row r="226" spans="2:3" ht="16.5" customHeight="1">
      <c r="B226" s="12" t="s">
        <v>1183</v>
      </c>
      <c r="C226" s="169"/>
    </row>
    <row r="227" ht="16.5" customHeight="1">
      <c r="B227" s="11" t="s">
        <v>236</v>
      </c>
    </row>
    <row r="228" spans="2:3" ht="16.5" customHeight="1">
      <c r="B228" s="12" t="s">
        <v>490</v>
      </c>
      <c r="C228" s="169"/>
    </row>
    <row r="229" ht="16.5" customHeight="1">
      <c r="B229" s="11" t="s">
        <v>236</v>
      </c>
    </row>
    <row r="230" spans="2:3" ht="16.5" customHeight="1">
      <c r="B230" s="12" t="s">
        <v>491</v>
      </c>
      <c r="C230" s="169"/>
    </row>
    <row r="231" ht="16.5" customHeight="1">
      <c r="B231" s="11" t="s">
        <v>236</v>
      </c>
    </row>
    <row r="232" spans="2:3" ht="16.5" customHeight="1">
      <c r="B232" s="12" t="s">
        <v>221</v>
      </c>
      <c r="C232" s="169"/>
    </row>
    <row r="233" ht="16.5" customHeight="1">
      <c r="B233" s="11" t="s">
        <v>236</v>
      </c>
    </row>
    <row r="235" spans="1:3" ht="19.5" customHeight="1">
      <c r="A235" s="145" t="s">
        <v>453</v>
      </c>
      <c r="B235" s="146"/>
      <c r="C235" s="146"/>
    </row>
    <row r="237" ht="15">
      <c r="B237" s="127" t="s">
        <v>492</v>
      </c>
    </row>
    <row r="239" spans="2:3" ht="30">
      <c r="B239" s="24" t="s">
        <v>493</v>
      </c>
      <c r="C239" s="169"/>
    </row>
    <row r="240" ht="16.5" customHeight="1">
      <c r="B240" s="11" t="s">
        <v>236</v>
      </c>
    </row>
    <row r="241" spans="2:3" ht="16.5" customHeight="1">
      <c r="B241" s="12" t="s">
        <v>495</v>
      </c>
      <c r="C241" s="169"/>
    </row>
    <row r="242" ht="16.5" customHeight="1">
      <c r="B242" s="11" t="s">
        <v>236</v>
      </c>
    </row>
    <row r="243" spans="2:3" ht="16.5" customHeight="1">
      <c r="B243" s="12" t="s">
        <v>496</v>
      </c>
      <c r="C243" s="169"/>
    </row>
    <row r="244" ht="16.5" customHeight="1">
      <c r="B244" s="11" t="s">
        <v>236</v>
      </c>
    </row>
    <row r="245" ht="16.5" customHeight="1">
      <c r="B245" s="170" t="s">
        <v>222</v>
      </c>
    </row>
    <row r="246" spans="2:3" ht="30">
      <c r="B246" s="24" t="s">
        <v>497</v>
      </c>
      <c r="C246" s="169"/>
    </row>
    <row r="247" ht="16.5" customHeight="1">
      <c r="B247" s="11" t="s">
        <v>252</v>
      </c>
    </row>
    <row r="248" spans="2:3" ht="16.5" customHeight="1">
      <c r="B248" s="12" t="s">
        <v>498</v>
      </c>
      <c r="C248" s="169"/>
    </row>
    <row r="249" ht="16.5" customHeight="1">
      <c r="B249" s="15" t="s">
        <v>252</v>
      </c>
    </row>
    <row r="250" spans="2:3" ht="16.5" customHeight="1">
      <c r="B250" s="12" t="s">
        <v>499</v>
      </c>
      <c r="C250" s="169"/>
    </row>
    <row r="251" ht="16.5" customHeight="1">
      <c r="B251" s="11" t="s">
        <v>252</v>
      </c>
    </row>
    <row r="252" spans="2:3" ht="30">
      <c r="B252" s="24" t="s">
        <v>500</v>
      </c>
      <c r="C252" s="169"/>
    </row>
    <row r="253" ht="16.5" customHeight="1">
      <c r="B253" s="11" t="s">
        <v>252</v>
      </c>
    </row>
    <row r="255" spans="2:3" ht="16.5" customHeight="1">
      <c r="B255" s="12" t="s">
        <v>225</v>
      </c>
      <c r="C255" s="169"/>
    </row>
    <row r="256" ht="16.5" customHeight="1">
      <c r="B256" s="11" t="s">
        <v>236</v>
      </c>
    </row>
    <row r="257" ht="16.5" customHeight="1">
      <c r="B257" s="170" t="s">
        <v>604</v>
      </c>
    </row>
    <row r="258" spans="2:3" ht="16.5" customHeight="1">
      <c r="B258" s="12" t="s">
        <v>226</v>
      </c>
      <c r="C258" s="169"/>
    </row>
    <row r="259" ht="16.5" customHeight="1">
      <c r="B259" s="11" t="s">
        <v>236</v>
      </c>
    </row>
    <row r="260" spans="2:3" ht="16.5" customHeight="1">
      <c r="B260" s="12" t="s">
        <v>853</v>
      </c>
      <c r="C260" s="169"/>
    </row>
    <row r="261" ht="16.5" customHeight="1">
      <c r="B261" s="11" t="s">
        <v>236</v>
      </c>
    </row>
    <row r="262" spans="2:3" ht="16.5" customHeight="1">
      <c r="B262" s="12" t="s">
        <v>618</v>
      </c>
      <c r="C262" s="169"/>
    </row>
    <row r="263" ht="16.5" customHeight="1">
      <c r="B263" s="11" t="s">
        <v>236</v>
      </c>
    </row>
    <row r="264" spans="2:3" ht="16.5" customHeight="1">
      <c r="B264" s="12" t="s">
        <v>619</v>
      </c>
      <c r="C264" s="169"/>
    </row>
    <row r="265" ht="16.5" customHeight="1">
      <c r="B265" s="11" t="s">
        <v>236</v>
      </c>
    </row>
    <row r="266" spans="2:3" ht="16.5" customHeight="1">
      <c r="B266" s="12" t="s">
        <v>620</v>
      </c>
      <c r="C266" s="169"/>
    </row>
    <row r="267" ht="16.5" customHeight="1">
      <c r="B267" s="11" t="s">
        <v>252</v>
      </c>
    </row>
    <row r="268" spans="2:3" ht="16.5" customHeight="1">
      <c r="B268" s="12" t="s">
        <v>621</v>
      </c>
      <c r="C268" s="169"/>
    </row>
    <row r="269" ht="16.5" customHeight="1">
      <c r="B269" s="11" t="s">
        <v>252</v>
      </c>
    </row>
    <row r="270" spans="2:3" ht="16.5" customHeight="1">
      <c r="B270" s="12" t="s">
        <v>622</v>
      </c>
      <c r="C270" s="169"/>
    </row>
    <row r="271" ht="16.5" customHeight="1">
      <c r="B271" s="11" t="s">
        <v>236</v>
      </c>
    </row>
    <row r="272" spans="2:3" ht="16.5" customHeight="1">
      <c r="B272" s="12" t="s">
        <v>501</v>
      </c>
      <c r="C272" s="169"/>
    </row>
    <row r="273" ht="16.5" customHeight="1">
      <c r="B273" s="11" t="s">
        <v>236</v>
      </c>
    </row>
    <row r="274" spans="2:3" ht="30">
      <c r="B274" s="24" t="s">
        <v>502</v>
      </c>
      <c r="C274" s="169"/>
    </row>
    <row r="275" ht="16.5" customHeight="1">
      <c r="B275" s="11" t="s">
        <v>236</v>
      </c>
    </row>
    <row r="276" spans="2:3" ht="16.5" customHeight="1">
      <c r="B276" s="12" t="s">
        <v>854</v>
      </c>
      <c r="C276" s="169"/>
    </row>
    <row r="277" ht="16.5" customHeight="1">
      <c r="B277" s="11" t="s">
        <v>236</v>
      </c>
    </row>
    <row r="278" spans="2:3" ht="30">
      <c r="B278" s="24" t="s">
        <v>503</v>
      </c>
      <c r="C278" s="169"/>
    </row>
    <row r="279" ht="16.5" customHeight="1">
      <c r="B279" s="11" t="s">
        <v>236</v>
      </c>
    </row>
    <row r="280" ht="16.5" customHeight="1">
      <c r="B280" s="170" t="s">
        <v>1093</v>
      </c>
    </row>
    <row r="281" spans="2:3" ht="16.5" customHeight="1">
      <c r="B281" s="12" t="s">
        <v>79</v>
      </c>
      <c r="C281" s="169"/>
    </row>
    <row r="282" ht="16.5" customHeight="1">
      <c r="B282" s="11" t="s">
        <v>236</v>
      </c>
    </row>
    <row r="283" spans="2:3" ht="16.5" customHeight="1">
      <c r="B283" s="12" t="s">
        <v>229</v>
      </c>
      <c r="C283" s="169"/>
    </row>
    <row r="284" ht="16.5" customHeight="1">
      <c r="B284" s="11" t="s">
        <v>236</v>
      </c>
    </row>
    <row r="285" spans="2:3" ht="30">
      <c r="B285" s="24" t="s">
        <v>80</v>
      </c>
      <c r="C285" s="169"/>
    </row>
    <row r="286" ht="16.5" customHeight="1">
      <c r="B286" s="11" t="s">
        <v>236</v>
      </c>
    </row>
    <row r="287" spans="2:3" ht="16.5" customHeight="1">
      <c r="B287" s="12" t="s">
        <v>1150</v>
      </c>
      <c r="C287" s="169"/>
    </row>
    <row r="288" ht="16.5" customHeight="1">
      <c r="B288" s="11" t="s">
        <v>236</v>
      </c>
    </row>
    <row r="290" ht="15">
      <c r="B290" s="127" t="s">
        <v>1151</v>
      </c>
    </row>
    <row r="292" spans="2:3" ht="30">
      <c r="B292" s="24" t="s">
        <v>14</v>
      </c>
      <c r="C292" s="169"/>
    </row>
    <row r="293" ht="16.5" customHeight="1">
      <c r="B293" s="11" t="s">
        <v>236</v>
      </c>
    </row>
    <row r="294" spans="2:3" ht="16.5" customHeight="1">
      <c r="B294" s="12" t="s">
        <v>623</v>
      </c>
      <c r="C294" s="169"/>
    </row>
    <row r="295" ht="16.5" customHeight="1">
      <c r="B295" s="11" t="s">
        <v>236</v>
      </c>
    </row>
    <row r="296" spans="2:3" ht="30">
      <c r="B296" s="24" t="s">
        <v>1152</v>
      </c>
      <c r="C296" s="169"/>
    </row>
    <row r="297" ht="16.5" customHeight="1">
      <c r="B297" s="11" t="s">
        <v>236</v>
      </c>
    </row>
    <row r="298" spans="2:3" ht="16.5" customHeight="1">
      <c r="B298" s="12" t="s">
        <v>891</v>
      </c>
      <c r="C298" s="169"/>
    </row>
    <row r="299" ht="16.5" customHeight="1">
      <c r="B299" s="11" t="s">
        <v>236</v>
      </c>
    </row>
    <row r="300" spans="2:3" ht="16.5" customHeight="1">
      <c r="B300" s="12" t="s">
        <v>1063</v>
      </c>
      <c r="C300" s="169"/>
    </row>
    <row r="301" ht="16.5" customHeight="1">
      <c r="B301" s="11" t="s">
        <v>236</v>
      </c>
    </row>
    <row r="302" spans="2:3" ht="16.5" customHeight="1">
      <c r="B302" s="12" t="s">
        <v>15</v>
      </c>
      <c r="C302" s="169"/>
    </row>
    <row r="303" ht="16.5" customHeight="1">
      <c r="B303" s="11" t="s">
        <v>236</v>
      </c>
    </row>
    <row r="304" spans="2:3" ht="30">
      <c r="B304" s="24" t="s">
        <v>1153</v>
      </c>
      <c r="C304" s="169"/>
    </row>
    <row r="305" ht="16.5" customHeight="1">
      <c r="B305" s="11" t="s">
        <v>236</v>
      </c>
    </row>
    <row r="306" spans="2:3" ht="16.5" customHeight="1">
      <c r="B306" s="12" t="s">
        <v>892</v>
      </c>
      <c r="C306" s="169"/>
    </row>
    <row r="307" ht="16.5" customHeight="1">
      <c r="B307" s="11" t="s">
        <v>236</v>
      </c>
    </row>
    <row r="308" spans="2:3" ht="16.5" customHeight="1">
      <c r="B308" s="12" t="s">
        <v>1154</v>
      </c>
      <c r="C308" s="169"/>
    </row>
    <row r="309" ht="16.5" customHeight="1">
      <c r="B309" s="11" t="s">
        <v>236</v>
      </c>
    </row>
    <row r="310" spans="2:3" ht="30">
      <c r="B310" s="24" t="s">
        <v>624</v>
      </c>
      <c r="C310" s="169"/>
    </row>
    <row r="311" ht="16.5" customHeight="1">
      <c r="B311" s="11" t="s">
        <v>236</v>
      </c>
    </row>
    <row r="312" spans="2:3" ht="16.5" customHeight="1">
      <c r="B312" s="12" t="s">
        <v>625</v>
      </c>
      <c r="C312" s="169"/>
    </row>
    <row r="313" ht="16.5" customHeight="1">
      <c r="B313" s="11" t="s">
        <v>236</v>
      </c>
    </row>
    <row r="314" ht="30">
      <c r="B314" s="23" t="s">
        <v>1094</v>
      </c>
    </row>
    <row r="315" spans="2:3" ht="16.5" customHeight="1">
      <c r="B315" s="12" t="s">
        <v>1088</v>
      </c>
      <c r="C315" s="169"/>
    </row>
    <row r="316" ht="16.5" customHeight="1">
      <c r="B316" s="11" t="s">
        <v>236</v>
      </c>
    </row>
    <row r="318" ht="15">
      <c r="B318" s="127" t="s">
        <v>42</v>
      </c>
    </row>
    <row r="320" ht="16.5" customHeight="1">
      <c r="B320" s="170" t="s">
        <v>44</v>
      </c>
    </row>
    <row r="321" spans="2:3" ht="30" customHeight="1">
      <c r="B321" s="24" t="s">
        <v>49</v>
      </c>
      <c r="C321" s="169"/>
    </row>
    <row r="322" ht="16.5" customHeight="1">
      <c r="B322" s="11" t="s">
        <v>252</v>
      </c>
    </row>
    <row r="323" spans="2:3" ht="16.5" customHeight="1">
      <c r="B323" s="12" t="s">
        <v>1078</v>
      </c>
      <c r="C323" s="169"/>
    </row>
    <row r="324" ht="16.5" customHeight="1">
      <c r="B324" s="11" t="s">
        <v>252</v>
      </c>
    </row>
    <row r="325" ht="30">
      <c r="B325" s="23" t="s">
        <v>53</v>
      </c>
    </row>
    <row r="326" spans="2:3" ht="16.5" customHeight="1">
      <c r="B326" s="12" t="s">
        <v>1088</v>
      </c>
      <c r="C326" s="169"/>
    </row>
    <row r="327" ht="16.5" customHeight="1">
      <c r="B327" s="11" t="s">
        <v>252</v>
      </c>
    </row>
    <row r="328" spans="2:3" ht="30">
      <c r="B328" s="24" t="s">
        <v>54</v>
      </c>
      <c r="C328" s="169"/>
    </row>
    <row r="329" ht="16.5" customHeight="1">
      <c r="B329" s="11" t="s">
        <v>252</v>
      </c>
    </row>
    <row r="331" ht="15">
      <c r="B331" s="127" t="s">
        <v>55</v>
      </c>
    </row>
    <row r="333" spans="2:3" ht="30">
      <c r="B333" s="24" t="s">
        <v>56</v>
      </c>
      <c r="C333" s="169"/>
    </row>
    <row r="334" ht="16.5" customHeight="1">
      <c r="B334" s="11" t="s">
        <v>252</v>
      </c>
    </row>
    <row r="335" spans="2:3" ht="45">
      <c r="B335" s="24" t="s">
        <v>1142</v>
      </c>
      <c r="C335" s="169"/>
    </row>
    <row r="336" ht="16.5" customHeight="1">
      <c r="B336" s="11" t="s">
        <v>252</v>
      </c>
    </row>
  </sheetData>
  <sheetProtection password="DA5D" sheet="1" objects="1" scenarios="1" selectLockedCells="1"/>
  <mergeCells count="2">
    <mergeCell ref="A1:C1"/>
    <mergeCell ref="A2:C2"/>
  </mergeCells>
  <conditionalFormatting sqref="B24:B26">
    <cfRule type="expression" priority="1" dxfId="3" stopIfTrue="1">
      <formula>$C$22&lt;&gt;1</formula>
    </cfRule>
  </conditionalFormatting>
  <conditionalFormatting sqref="C25">
    <cfRule type="expression" priority="2" dxfId="4" stopIfTrue="1">
      <formula>$C$22&lt;&gt;1</formula>
    </cfRule>
  </conditionalFormatting>
  <conditionalFormatting sqref="B15:B23 B27:B53">
    <cfRule type="expression" priority="3" dxfId="3" stopIfTrue="1">
      <formula>$C$13&lt;&gt;1</formula>
    </cfRule>
  </conditionalFormatting>
  <conditionalFormatting sqref="C16 C18 C20 C22 C28 C30 C32 C34 C36 C38 C40 C43 C46 C48 C50 C52">
    <cfRule type="expression" priority="4" dxfId="4" stopIfTrue="1">
      <formula>$C$13&lt;&gt;1</formula>
    </cfRule>
  </conditionalFormatting>
  <conditionalFormatting sqref="B75:B77">
    <cfRule type="expression" priority="5" dxfId="3" stopIfTrue="1">
      <formula>$C$73&lt;&gt;1</formula>
    </cfRule>
  </conditionalFormatting>
  <conditionalFormatting sqref="C76">
    <cfRule type="expression" priority="6" dxfId="4" stopIfTrue="1">
      <formula>$C$73&lt;&gt;1</formula>
    </cfRule>
  </conditionalFormatting>
  <conditionalFormatting sqref="B82:B86">
    <cfRule type="expression" priority="7" dxfId="3" stopIfTrue="1">
      <formula>AND($C$80&lt;&gt;1,$C$80&lt;&gt;3)</formula>
    </cfRule>
  </conditionalFormatting>
  <conditionalFormatting sqref="C83 C85">
    <cfRule type="expression" priority="8" dxfId="4" stopIfTrue="1">
      <formula>AND($C$80&lt;&gt;1,$C$80&lt;&gt;3)</formula>
    </cfRule>
  </conditionalFormatting>
  <conditionalFormatting sqref="B88:B94">
    <cfRule type="expression" priority="9" dxfId="3" stopIfTrue="1">
      <formula>AND($C$80&lt;&gt;2,$C$80&lt;&gt;3)</formula>
    </cfRule>
  </conditionalFormatting>
  <conditionalFormatting sqref="C89 C91 C93">
    <cfRule type="expression" priority="10" dxfId="4" stopIfTrue="1">
      <formula>AND($C$80&lt;&gt;2,$C$80&lt;&gt;3)</formula>
    </cfRule>
  </conditionalFormatting>
  <conditionalFormatting sqref="B103:B107">
    <cfRule type="expression" priority="11" dxfId="3" stopIfTrue="1">
      <formula>$C$101&lt;&gt;1</formula>
    </cfRule>
  </conditionalFormatting>
  <conditionalFormatting sqref="C104 C106">
    <cfRule type="expression" priority="12" dxfId="4" stopIfTrue="1">
      <formula>$C$101&lt;&gt;1</formula>
    </cfRule>
  </conditionalFormatting>
  <conditionalFormatting sqref="B126:B128">
    <cfRule type="expression" priority="13" dxfId="3" stopIfTrue="1">
      <formula>$C$124&lt;&gt;1</formula>
    </cfRule>
  </conditionalFormatting>
  <conditionalFormatting sqref="C127">
    <cfRule type="expression" priority="14" dxfId="4" stopIfTrue="1">
      <formula>$C$124&lt;&gt;1</formula>
    </cfRule>
  </conditionalFormatting>
  <conditionalFormatting sqref="B141:B147">
    <cfRule type="expression" priority="15" dxfId="3" stopIfTrue="1">
      <formula>$C$139&lt;&gt;1</formula>
    </cfRule>
  </conditionalFormatting>
  <conditionalFormatting sqref="C142 C144 C146">
    <cfRule type="expression" priority="16" dxfId="4" stopIfTrue="1">
      <formula>$C$139&lt;&gt;1</formula>
    </cfRule>
  </conditionalFormatting>
  <conditionalFormatting sqref="B157:B170">
    <cfRule type="expression" priority="17" dxfId="3" stopIfTrue="1">
      <formula>$C$155&lt;&gt;1</formula>
    </cfRule>
  </conditionalFormatting>
  <conditionalFormatting sqref="C158 C160 C162 C165 C167 C169">
    <cfRule type="expression" priority="18" dxfId="4" stopIfTrue="1">
      <formula>$C$155&lt;&gt;1</formula>
    </cfRule>
  </conditionalFormatting>
  <conditionalFormatting sqref="B190:B196">
    <cfRule type="expression" priority="19" dxfId="3" stopIfTrue="1">
      <formula>$C$188&lt;&gt;1</formula>
    </cfRule>
  </conditionalFormatting>
  <conditionalFormatting sqref="C191 C193 C195">
    <cfRule type="expression" priority="20" dxfId="4" stopIfTrue="1">
      <formula>$C$188&lt;&gt;1</formula>
    </cfRule>
  </conditionalFormatting>
  <conditionalFormatting sqref="B257:B279">
    <cfRule type="expression" priority="21" dxfId="3" stopIfTrue="1">
      <formula>$C$255&lt;&gt;1</formula>
    </cfRule>
  </conditionalFormatting>
  <conditionalFormatting sqref="C258 C260 C262 C264 C266 C268 C270 C272 C274 C276 C278">
    <cfRule type="expression" priority="22" dxfId="4" stopIfTrue="1">
      <formula>$C$255&lt;&gt;1</formula>
    </cfRule>
  </conditionalFormatting>
  <conditionalFormatting sqref="B296:B299">
    <cfRule type="expression" priority="23" dxfId="3" stopIfTrue="1">
      <formula>$C$294&lt;&gt;1</formula>
    </cfRule>
  </conditionalFormatting>
  <conditionalFormatting sqref="C296 C298">
    <cfRule type="expression" priority="24" dxfId="4" stopIfTrue="1">
      <formula>$C$294&lt;&gt;1</formula>
    </cfRule>
  </conditionalFormatting>
  <conditionalFormatting sqref="B302:B307">
    <cfRule type="expression" priority="25" dxfId="3" stopIfTrue="1">
      <formula>$C$300&lt;&gt;1</formula>
    </cfRule>
  </conditionalFormatting>
  <conditionalFormatting sqref="C302 C304 C306">
    <cfRule type="expression" priority="26" dxfId="4" stopIfTrue="1">
      <formula>$C$300&lt;&gt;1</formula>
    </cfRule>
  </conditionalFormatting>
  <conditionalFormatting sqref="B310:B313">
    <cfRule type="expression" priority="27" dxfId="3" stopIfTrue="1">
      <formula>$C$308&lt;&gt;1</formula>
    </cfRule>
  </conditionalFormatting>
  <conditionalFormatting sqref="C310 C312">
    <cfRule type="expression" priority="28" dxfId="4" stopIfTrue="1">
      <formula>$C$308&lt;&gt;1</formula>
    </cfRule>
  </conditionalFormatting>
  <dataValidations count="7">
    <dataValidation type="whole" operator="greaterThanOrEqual" allowBlank="1" showInputMessage="1" showErrorMessage="1" errorTitle="Erreur" error="Veuillez saisir le nombre de jours.&#10;(Saisir uniquement un nombre entier)." sqref="C216">
      <formula1>0</formula1>
    </dataValidation>
    <dataValidation type="whole" operator="greaterThan" allowBlank="1" showInputMessage="1" showErrorMessage="1" errorTitle="Erreur" error="Veuillez saisir le poids en kilo.&#10;(Saisir uniquement un nombre entier)." sqref="C214">
      <formula1>0</formula1>
    </dataValidation>
    <dataValidation type="whole" allowBlank="1" showInputMessage="1" showErrorMessage="1" errorTitle="Erreur" error="Vous ne pouvez saisir que les valeurs suivantes: &#10;1 pour Oui, 2 pour Non" sqref="C304 C207 C209 C204 C312 C287 C292 C294 C296 C298 C300 C302 C306 C308 C310 C278 C281 C283 C193 C191 C188 C183 C181 C179 C176 C150 C155 C158 C162 C165 C167 C169 C174 C160 C172 C146 C124 C106 C104 C97 C99 C91 C89 C83 C58 C50 C52 C36 C76 C78 C60 C62 C18 C16 C66 C48 C46 C43 C34 C68 C32 C30 C25 C55 C13 C285 C64 C85 C93 C95 C20 C22 C73 C101 C144 C142 C139 C129 C109 C122 C127 C148 C239 C195 C198 C200 C202 C211 C221 C223 C226 C228 C219 C243 C232 C230 C241 C255 C258 C260">
      <formula1>1</formula1>
      <formula2>2</formula2>
    </dataValidation>
    <dataValidation type="whole" allowBlank="1" showInputMessage="1" showErrorMessage="1" errorTitle="Erreur" error="Vous ne pouvez saisir que les valeurs suivantes: &#10;1 pour Oui, 2 pour Non" sqref="C262 C264 C270 C276 C274 C272 C315">
      <formula1>1</formula1>
      <formula2>2</formula2>
    </dataValidation>
    <dataValidation type="whole" allowBlank="1" showInputMessage="1" showErrorMessage="1" errorTitle="Erreur" error="Vous ne pouvez saisir que les valeurs suivantes: &#10;1 pour Oui, 2 pour Non, 3 pour NA" sqref="C268 C114 C40 C326 C38 C112 C28 C116 C118 C250 C248 C246 C120 C266 C252 C321 C328 C333 C323 C335">
      <formula1>1</formula1>
      <formula2>3</formula2>
    </dataValidation>
    <dataValidation type="whole" allowBlank="1" showInputMessage="1" showErrorMessage="1" errorTitle="Erreur" error="Vous ne pouvez saisir que les valeurs suivantes: &#10;1 pour Liaison chaude, 2 pour Liaison froide,&#10;3 pour les deux." sqref="C80">
      <formula1>1</formula1>
      <formula2>3</formula2>
    </dataValidation>
    <dataValidation type="whole" allowBlank="1" showInputMessage="1" showErrorMessage="1" errorTitle="Erreur" error="Vous ne pouvez saisir que les valeurs suivantes: &#10;1 pour Totalement, 2 pour Partiellement, 3 pour Pas du tout." sqref="C134">
      <formula1>1</formula1>
      <formula2>3</formula2>
    </dataValidation>
  </dataValidations>
  <printOptions/>
  <pageMargins left="0.17" right="0.17" top="0.76" bottom="0.85" header="0.4921259845" footer="0.45"/>
  <pageSetup horizontalDpi="600" verticalDpi="600" orientation="portrait" paperSize="9" r:id="rId2"/>
  <headerFooter alignWithMargins="0">
    <oddFooter>&amp;R&amp;9&amp;P / &amp;N</oddFooter>
  </headerFooter>
  <rowBreaks count="8" manualBreakCount="8">
    <brk id="44" max="255" man="1"/>
    <brk id="84" max="255" man="1"/>
    <brk id="121" max="255" man="1"/>
    <brk id="159" max="255" man="1"/>
    <brk id="196" max="255" man="1"/>
    <brk id="234" max="255" man="1"/>
    <brk id="275" max="255" man="1"/>
    <brk id="313" max="255" man="1"/>
  </rowBreaks>
  <drawing r:id="rId1"/>
</worksheet>
</file>

<file path=xl/worksheets/sheet16.xml><?xml version="1.0" encoding="utf-8"?>
<worksheet xmlns="http://schemas.openxmlformats.org/spreadsheetml/2006/main" xmlns:r="http://schemas.openxmlformats.org/officeDocument/2006/relationships">
  <sheetPr codeName="Feuil13"/>
  <dimension ref="A1:AM2"/>
  <sheetViews>
    <sheetView workbookViewId="0" topLeftCell="A1">
      <selection activeCell="U2" sqref="U2"/>
    </sheetView>
  </sheetViews>
  <sheetFormatPr defaultColWidth="11.421875" defaultRowHeight="12.75"/>
  <cols>
    <col min="28" max="31" width="12.140625" style="0" bestFit="1" customWidth="1"/>
    <col min="32" max="37" width="12.140625" style="0" customWidth="1"/>
    <col min="38" max="38" width="12.140625" style="0" bestFit="1" customWidth="1"/>
  </cols>
  <sheetData>
    <row r="1" spans="1:39" s="19" customFormat="1" ht="12.75">
      <c r="A1" s="19" t="s">
        <v>631</v>
      </c>
      <c r="B1" s="19" t="s">
        <v>271</v>
      </c>
      <c r="C1" s="19" t="s">
        <v>750</v>
      </c>
      <c r="D1" s="19" t="s">
        <v>751</v>
      </c>
      <c r="E1" s="19" t="s">
        <v>752</v>
      </c>
      <c r="F1" s="19" t="s">
        <v>753</v>
      </c>
      <c r="G1" s="19" t="s">
        <v>754</v>
      </c>
      <c r="H1" s="19" t="s">
        <v>755</v>
      </c>
      <c r="I1" s="19" t="s">
        <v>756</v>
      </c>
      <c r="J1" s="19" t="s">
        <v>757</v>
      </c>
      <c r="K1" s="19" t="s">
        <v>758</v>
      </c>
      <c r="L1" s="19" t="s">
        <v>759</v>
      </c>
      <c r="M1" s="19" t="s">
        <v>760</v>
      </c>
      <c r="N1" s="19" t="s">
        <v>761</v>
      </c>
      <c r="O1" s="19" t="s">
        <v>150</v>
      </c>
      <c r="P1" s="19" t="s">
        <v>151</v>
      </c>
      <c r="Q1" s="19" t="s">
        <v>278</v>
      </c>
      <c r="R1" s="19" t="s">
        <v>279</v>
      </c>
      <c r="S1" s="19" t="s">
        <v>280</v>
      </c>
      <c r="T1" s="19" t="s">
        <v>281</v>
      </c>
      <c r="U1" s="19" t="s">
        <v>762</v>
      </c>
      <c r="V1" s="19" t="s">
        <v>763</v>
      </c>
      <c r="W1" s="19" t="s">
        <v>764</v>
      </c>
      <c r="X1" s="19" t="s">
        <v>765</v>
      </c>
      <c r="Y1" s="19" t="s">
        <v>766</v>
      </c>
      <c r="Z1" s="19" t="s">
        <v>767</v>
      </c>
      <c r="AA1" s="19" t="s">
        <v>768</v>
      </c>
      <c r="AB1" s="19" t="s">
        <v>769</v>
      </c>
      <c r="AC1" s="19" t="s">
        <v>770</v>
      </c>
      <c r="AD1" s="19" t="s">
        <v>771</v>
      </c>
      <c r="AE1" s="19" t="s">
        <v>152</v>
      </c>
      <c r="AF1" s="19" t="s">
        <v>153</v>
      </c>
      <c r="AG1" s="19" t="s">
        <v>282</v>
      </c>
      <c r="AH1" s="19" t="s">
        <v>283</v>
      </c>
      <c r="AI1" s="19" t="s">
        <v>284</v>
      </c>
      <c r="AJ1" s="19" t="s">
        <v>285</v>
      </c>
      <c r="AK1" s="19" t="s">
        <v>154</v>
      </c>
      <c r="AL1" s="19" t="s">
        <v>155</v>
      </c>
      <c r="AM1" s="19" t="s">
        <v>772</v>
      </c>
    </row>
    <row r="2" spans="1:39" s="19" customFormat="1" ht="12.75">
      <c r="A2" s="19">
        <f>CODE</f>
        <v>0</v>
      </c>
      <c r="B2" s="19">
        <f>FINESS</f>
        <v>0</v>
      </c>
      <c r="C2" s="19">
        <f>IF(CHAPIII!C2=1,1,0)</f>
        <v>0</v>
      </c>
      <c r="D2" s="19">
        <f>IF(CHAPIII!D2=1,1,0)</f>
        <v>0</v>
      </c>
      <c r="E2" s="19">
        <f>IF(AND(CHAPIII!G2=1,CHAPIII!H2=1,CHAPIII!I2=1,CHAPIII!J2=1),1,0)</f>
        <v>0</v>
      </c>
      <c r="F2" s="19">
        <f>IF(AND(CHAPIII!K2=1,CHAPIII!L2=1,CHAPIII!M2=1,CHAPIII!N2=1),1,0)</f>
        <v>0</v>
      </c>
      <c r="G2" s="19">
        <f>IF(AND(CHAPIII!O2=1,CHAPIII!P2=1,CHAPIII!Q2=1,CHAPIII!R2=1),1,0)</f>
        <v>0</v>
      </c>
      <c r="H2" s="19">
        <f>IF(AND(CHAPIII!S2=1,CHAPIII!T2=1,CHAPIII!U2=1,OR(CHAPIII!V2=1,CHAPIII!W2=1)),1,0)</f>
        <v>0</v>
      </c>
      <c r="I2" s="19">
        <f>IF(AND(CHAPIII!X2=1,CHAPIII!Y2=1,CHAPIII!Z2=1,OR(CHAPIII!AA2=1,CHAPIII!AB2=1)),1,0)</f>
        <v>0</v>
      </c>
      <c r="J2" s="19">
        <f>IF(AND(CHAPIII!AC2=1,CHAPIII!AD2=1,CHAPIII!AE2=1,CHAPIII!AF2=1),1,0)</f>
        <v>0</v>
      </c>
      <c r="K2" s="19">
        <f>IF(AND(CHAPIII!AG2=1,CHAPIII!AH2=1,CHAPIII!AI2=1,OR(CHAPIII!AJ2=1,CHAPIII!AK2=1)),1,0)</f>
        <v>0</v>
      </c>
      <c r="L2" s="19">
        <f>IF(AND(CHAPIII!AL2=1,CHAPIII!AM2=1,CHAPIII!AN2=1,OR(CHAPIII!AO2=1,CHAPIII!AP2=1)),1,0)</f>
        <v>0</v>
      </c>
      <c r="M2" s="19">
        <f>IF(AND(CHAPIII!AQ2=1,CHAPIII!AR2=1,CHAPIII!AS2=1,OR(CHAPIII!AT2=1,CHAPIII!AU2=1)),1,0)</f>
        <v>0</v>
      </c>
      <c r="N2" s="19">
        <f>IF(AND(CHAPIII!AV2=1,CHAPIII!AW2=1,CHAPIII!AX2=1,OR(CHAPIII!AY2=1,CHAPIII!AZ2=1)),1,0)</f>
        <v>0</v>
      </c>
      <c r="O2" s="19">
        <f>IF(AND(CHAPIII!BA2=1,CHAPIII!BB2=1,CHAPIII!BC2=1,CHAPIII!BD2=1),1,0)</f>
        <v>0</v>
      </c>
      <c r="P2" s="19">
        <f>IF(AND(CHAPIII!BE2=1,CHAPIII!BF2=1,CHAPIII!BG2=1,CHAPIII!BH2=1),1,0)</f>
        <v>0</v>
      </c>
      <c r="Q2" s="19">
        <f>IF(AND(CHAPIII!BI2=1,CHAPIII!BJ2=1,CHAPIII!BK2=1,OR(CHAPIII!BL2=1,CHAPIII!BM2=1)),1,0)</f>
        <v>0</v>
      </c>
      <c r="R2" s="19">
        <f>IF(AND(CHAPIII!BN2=1,CHAPIII!BO2=1,CHAPIII!BP2=1,CHAPIII!BQ2=1),1,0)</f>
        <v>0</v>
      </c>
      <c r="S2" s="19">
        <f>IF(AND(CHAPIII!BR2=1,CHAPIII!BS2=1,CHAPIII!BT2=1,CHAPIII!BU2=1),1,0)</f>
        <v>0</v>
      </c>
      <c r="T2" s="19">
        <f>IF(AND(CHAPIII!BV2=1,CHAPIII!BW2=1,CHAPIII!BX2=1,CHAPIII!BY2=1),1,0)</f>
        <v>0</v>
      </c>
      <c r="U2" s="19">
        <f>IF(CHAPIII!G2=2,0,1)</f>
        <v>1</v>
      </c>
      <c r="V2" s="19">
        <f>IF(CHAPIII!K2=2,0,1)</f>
        <v>1</v>
      </c>
      <c r="W2" s="19">
        <f>IF(CHAPIII!O2=2,0,1)</f>
        <v>1</v>
      </c>
      <c r="X2" s="19">
        <f>IF(CHAPIII!S2=2,0,1)</f>
        <v>1</v>
      </c>
      <c r="Y2" s="19">
        <f>IF(CHAPIII!X2=2,0,1)</f>
        <v>1</v>
      </c>
      <c r="Z2" s="19">
        <f>IF(CHAPIII!AC2=2,0,1)</f>
        <v>1</v>
      </c>
      <c r="AA2" s="19">
        <f>IF(CHAPIII!AG2=2,0,1)</f>
        <v>1</v>
      </c>
      <c r="AB2" s="19">
        <f>IF(CHAPIII!AL2=2,0,1)</f>
        <v>1</v>
      </c>
      <c r="AC2" s="19">
        <f>IF(CHAPIII!AQ2=2,0,1)</f>
        <v>1</v>
      </c>
      <c r="AD2" s="19">
        <f>IF(CHAPIII!AV2=2,0,1)</f>
        <v>1</v>
      </c>
      <c r="AE2" s="19">
        <f>IF(CHAPIII!BA2=2,0,1)</f>
        <v>1</v>
      </c>
      <c r="AF2" s="19">
        <f>IF(CHAPIII!BE2=2,0,1)</f>
        <v>1</v>
      </c>
      <c r="AG2" s="19">
        <f>IF(CHAPIII!BI2=2,0,1)</f>
        <v>1</v>
      </c>
      <c r="AH2" s="19">
        <f>IF(CHAPIII!BN2=2,0,1)</f>
        <v>1</v>
      </c>
      <c r="AI2" s="19">
        <f>IF(CHAPIII!BR2=2,0,1)</f>
        <v>1</v>
      </c>
      <c r="AJ2" s="19">
        <f>IF(CHAPIII!BV2=2,0,1)</f>
        <v>1</v>
      </c>
      <c r="AK2" s="19">
        <f>SUM(C2:T2)</f>
        <v>0</v>
      </c>
      <c r="AL2" s="19">
        <f>SUM(U2:AJ2,2)</f>
        <v>18</v>
      </c>
      <c r="AM2" s="59">
        <f>AK2/AL2*100</f>
        <v>0</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Feuil14"/>
  <dimension ref="A1:BY2"/>
  <sheetViews>
    <sheetView workbookViewId="0" topLeftCell="AE1">
      <selection activeCell="BY3" sqref="BY3"/>
    </sheetView>
  </sheetViews>
  <sheetFormatPr defaultColWidth="11.421875" defaultRowHeight="12.75"/>
  <cols>
    <col min="5" max="5" width="13.00390625" style="0" bestFit="1" customWidth="1"/>
    <col min="6" max="6" width="13.140625" style="0" bestFit="1" customWidth="1"/>
    <col min="7" max="13" width="13.140625" style="0" customWidth="1"/>
    <col min="14" max="14" width="14.00390625" style="0" bestFit="1" customWidth="1"/>
    <col min="15" max="15" width="13.140625" style="0" customWidth="1"/>
    <col min="16" max="16" width="16.57421875" style="0" bestFit="1" customWidth="1"/>
    <col min="17" max="17" width="15.00390625" style="0" bestFit="1" customWidth="1"/>
    <col min="18" max="18" width="16.140625" style="0" bestFit="1" customWidth="1"/>
    <col min="19" max="19" width="12.00390625" style="0" customWidth="1"/>
    <col min="20" max="20" width="14.421875" style="0" customWidth="1"/>
    <col min="21" max="21" width="14.8515625" style="0" customWidth="1"/>
    <col min="22" max="52" width="16.140625" style="0" customWidth="1"/>
    <col min="53" max="53" width="13.28125" style="0" bestFit="1" customWidth="1"/>
    <col min="54" max="54" width="12.421875" style="0" bestFit="1" customWidth="1"/>
    <col min="56" max="56" width="13.140625" style="0" bestFit="1" customWidth="1"/>
    <col min="57" max="57" width="13.421875" style="0" bestFit="1" customWidth="1"/>
    <col min="67" max="67" width="12.8515625" style="0" bestFit="1" customWidth="1"/>
    <col min="68" max="68" width="11.28125" style="0" bestFit="1" customWidth="1"/>
    <col min="69" max="69" width="13.57421875" style="0" bestFit="1" customWidth="1"/>
    <col min="71" max="71" width="11.8515625" style="0" bestFit="1" customWidth="1"/>
    <col min="73" max="73" width="12.57421875" style="0" bestFit="1" customWidth="1"/>
    <col min="75" max="75" width="14.140625" style="0" bestFit="1" customWidth="1"/>
    <col min="76" max="76" width="12.421875" style="0" bestFit="1" customWidth="1"/>
    <col min="77" max="77" width="14.8515625" style="0" bestFit="1" customWidth="1"/>
  </cols>
  <sheetData>
    <row r="1" spans="1:77" s="19" customFormat="1" ht="12.75">
      <c r="A1" s="47" t="s">
        <v>631</v>
      </c>
      <c r="B1" s="47" t="s">
        <v>271</v>
      </c>
      <c r="C1" s="47" t="s">
        <v>141</v>
      </c>
      <c r="D1" s="47" t="s">
        <v>142</v>
      </c>
      <c r="E1" s="121" t="s">
        <v>724</v>
      </c>
      <c r="F1" s="121" t="s">
        <v>723</v>
      </c>
      <c r="G1" s="47" t="s">
        <v>409</v>
      </c>
      <c r="H1" s="47" t="s">
        <v>411</v>
      </c>
      <c r="I1" s="47" t="s">
        <v>412</v>
      </c>
      <c r="J1" s="47" t="s">
        <v>413</v>
      </c>
      <c r="K1" s="47" t="s">
        <v>146</v>
      </c>
      <c r="L1" s="47" t="s">
        <v>414</v>
      </c>
      <c r="M1" s="47" t="s">
        <v>147</v>
      </c>
      <c r="N1" s="47" t="s">
        <v>148</v>
      </c>
      <c r="O1" s="47" t="s">
        <v>143</v>
      </c>
      <c r="P1" s="47" t="s">
        <v>415</v>
      </c>
      <c r="Q1" s="47" t="s">
        <v>144</v>
      </c>
      <c r="R1" s="47" t="s">
        <v>145</v>
      </c>
      <c r="S1" s="47" t="s">
        <v>1106</v>
      </c>
      <c r="T1" s="47" t="s">
        <v>416</v>
      </c>
      <c r="U1" s="47" t="s">
        <v>1107</v>
      </c>
      <c r="V1" s="47" t="s">
        <v>1108</v>
      </c>
      <c r="W1" s="47" t="s">
        <v>957</v>
      </c>
      <c r="X1" s="47" t="s">
        <v>640</v>
      </c>
      <c r="Y1" s="47" t="s">
        <v>417</v>
      </c>
      <c r="Z1" s="47" t="s">
        <v>742</v>
      </c>
      <c r="AA1" s="47" t="s">
        <v>743</v>
      </c>
      <c r="AB1" s="47" t="s">
        <v>954</v>
      </c>
      <c r="AC1" s="47" t="s">
        <v>419</v>
      </c>
      <c r="AD1" s="47" t="s">
        <v>420</v>
      </c>
      <c r="AE1" s="47" t="s">
        <v>421</v>
      </c>
      <c r="AF1" s="47" t="s">
        <v>422</v>
      </c>
      <c r="AG1" s="47" t="s">
        <v>747</v>
      </c>
      <c r="AH1" s="47" t="s">
        <v>423</v>
      </c>
      <c r="AI1" s="47" t="s">
        <v>908</v>
      </c>
      <c r="AJ1" s="47" t="s">
        <v>424</v>
      </c>
      <c r="AK1" s="47" t="s">
        <v>425</v>
      </c>
      <c r="AL1" s="47" t="s">
        <v>748</v>
      </c>
      <c r="AM1" s="47" t="s">
        <v>426</v>
      </c>
      <c r="AN1" s="47" t="s">
        <v>689</v>
      </c>
      <c r="AO1" s="47" t="s">
        <v>749</v>
      </c>
      <c r="AP1" s="47" t="s">
        <v>956</v>
      </c>
      <c r="AQ1" s="47" t="s">
        <v>736</v>
      </c>
      <c r="AR1" s="47" t="s">
        <v>427</v>
      </c>
      <c r="AS1" s="47" t="s">
        <v>737</v>
      </c>
      <c r="AT1" s="47" t="s">
        <v>738</v>
      </c>
      <c r="AU1" s="47" t="s">
        <v>952</v>
      </c>
      <c r="AV1" s="47" t="s">
        <v>744</v>
      </c>
      <c r="AW1" s="47" t="s">
        <v>429</v>
      </c>
      <c r="AX1" s="47" t="s">
        <v>745</v>
      </c>
      <c r="AY1" s="47" t="s">
        <v>746</v>
      </c>
      <c r="AZ1" s="47" t="s">
        <v>955</v>
      </c>
      <c r="BA1" s="47" t="s">
        <v>725</v>
      </c>
      <c r="BB1" s="47" t="s">
        <v>430</v>
      </c>
      <c r="BC1" s="47" t="s">
        <v>726</v>
      </c>
      <c r="BD1" s="47" t="s">
        <v>727</v>
      </c>
      <c r="BE1" s="47" t="s">
        <v>732</v>
      </c>
      <c r="BF1" s="47" t="s">
        <v>431</v>
      </c>
      <c r="BG1" s="47" t="s">
        <v>733</v>
      </c>
      <c r="BH1" s="47" t="s">
        <v>149</v>
      </c>
      <c r="BI1" s="47" t="s">
        <v>739</v>
      </c>
      <c r="BJ1" s="47" t="s">
        <v>433</v>
      </c>
      <c r="BK1" s="47" t="s">
        <v>740</v>
      </c>
      <c r="BL1" s="47" t="s">
        <v>741</v>
      </c>
      <c r="BM1" s="47" t="s">
        <v>953</v>
      </c>
      <c r="BN1" s="47" t="s">
        <v>434</v>
      </c>
      <c r="BO1" s="47" t="s">
        <v>435</v>
      </c>
      <c r="BP1" s="47" t="s">
        <v>436</v>
      </c>
      <c r="BQ1" s="47" t="s">
        <v>437</v>
      </c>
      <c r="BR1" s="47" t="s">
        <v>439</v>
      </c>
      <c r="BS1" s="47" t="s">
        <v>440</v>
      </c>
      <c r="BT1" s="47" t="s">
        <v>441</v>
      </c>
      <c r="BU1" s="47" t="s">
        <v>442</v>
      </c>
      <c r="BV1" s="47" t="s">
        <v>671</v>
      </c>
      <c r="BW1" s="47" t="s">
        <v>444</v>
      </c>
      <c r="BX1" s="47" t="s">
        <v>734</v>
      </c>
      <c r="BY1" s="47" t="s">
        <v>735</v>
      </c>
    </row>
    <row r="2" spans="1:77" s="19" customFormat="1" ht="12.75">
      <c r="A2" s="19">
        <f>CODE</f>
        <v>0</v>
      </c>
      <c r="B2" s="19">
        <f>FINESS</f>
        <v>0</v>
      </c>
      <c r="C2" s="125">
        <f>'Chapitre III'!C10</f>
        <v>0</v>
      </c>
      <c r="D2" s="125">
        <f>'Chapitre III'!C12</f>
        <v>0</v>
      </c>
      <c r="E2" s="19">
        <f>'Chapitre III'!B15</f>
        <v>0</v>
      </c>
      <c r="F2" s="19">
        <f>'Chapitre III'!B19</f>
        <v>0</v>
      </c>
      <c r="G2" s="125">
        <f>'Chapitre III'!C23</f>
        <v>0</v>
      </c>
      <c r="H2" s="125">
        <f>'Chapitre III'!C25</f>
        <v>0</v>
      </c>
      <c r="I2" s="125">
        <f>'Chapitre III'!C27</f>
        <v>0</v>
      </c>
      <c r="J2" s="125">
        <f>'Chapitre III'!C29</f>
        <v>0</v>
      </c>
      <c r="K2" s="125">
        <f>'Chapitre III'!C31</f>
        <v>0</v>
      </c>
      <c r="L2" s="125">
        <f>'Chapitre III'!C33</f>
        <v>0</v>
      </c>
      <c r="M2" s="125">
        <f>'Chapitre III'!C35</f>
        <v>0</v>
      </c>
      <c r="N2" s="125">
        <f>'Chapitre III'!C37</f>
        <v>0</v>
      </c>
      <c r="O2" s="125">
        <f>'Chapitre III'!C39</f>
        <v>0</v>
      </c>
      <c r="P2" s="125">
        <f>'Chapitre III'!C41</f>
        <v>0</v>
      </c>
      <c r="Q2" s="125">
        <f>'Chapitre III'!C43</f>
        <v>0</v>
      </c>
      <c r="R2" s="125">
        <f>'Chapitre III'!C45</f>
        <v>0</v>
      </c>
      <c r="S2" s="125">
        <f>'Chapitre III'!C47</f>
        <v>0</v>
      </c>
      <c r="T2" s="125">
        <f>'Chapitre III'!C49</f>
        <v>0</v>
      </c>
      <c r="U2" s="125">
        <f>'Chapitre III'!C51</f>
        <v>0</v>
      </c>
      <c r="V2" s="125">
        <f>'Chapitre III'!C54</f>
        <v>0</v>
      </c>
      <c r="W2" s="125">
        <f>'Chapitre III'!C56</f>
        <v>0</v>
      </c>
      <c r="X2" s="125">
        <f>'Chapitre III'!C58</f>
        <v>0</v>
      </c>
      <c r="Y2" s="125">
        <f>'Chapitre III'!C60</f>
        <v>0</v>
      </c>
      <c r="Z2" s="125">
        <f>'Chapitre III'!C62</f>
        <v>0</v>
      </c>
      <c r="AA2" s="125">
        <f>'Chapitre III'!C65</f>
        <v>0</v>
      </c>
      <c r="AB2" s="125">
        <f>'Chapitre III'!C67</f>
        <v>0</v>
      </c>
      <c r="AC2" s="125">
        <f>'Chapitre III'!C69</f>
        <v>0</v>
      </c>
      <c r="AD2" s="125">
        <f>'Chapitre III'!C71</f>
        <v>0</v>
      </c>
      <c r="AE2" s="125">
        <f>'Chapitre III'!C73</f>
        <v>0</v>
      </c>
      <c r="AF2" s="125">
        <f>'Chapitre III'!C75</f>
        <v>0</v>
      </c>
      <c r="AG2" s="125">
        <f>'Chapitre III'!C77</f>
        <v>0</v>
      </c>
      <c r="AH2" s="125">
        <f>'Chapitre III'!C79</f>
        <v>0</v>
      </c>
      <c r="AI2" s="125">
        <f>'Chapitre III'!C81</f>
        <v>0</v>
      </c>
      <c r="AJ2" s="125">
        <f>'Chapitre III'!C84</f>
        <v>0</v>
      </c>
      <c r="AK2" s="125">
        <f>'Chapitre III'!C86</f>
        <v>0</v>
      </c>
      <c r="AL2" s="125">
        <f>'Chapitre III'!C88</f>
        <v>0</v>
      </c>
      <c r="AM2" s="125">
        <f>'Chapitre III'!C90</f>
        <v>0</v>
      </c>
      <c r="AN2" s="125">
        <f>'Chapitre III'!C92</f>
        <v>0</v>
      </c>
      <c r="AO2" s="125">
        <f>'Chapitre III'!C95</f>
        <v>0</v>
      </c>
      <c r="AP2" s="125">
        <f>'Chapitre III'!C97</f>
        <v>0</v>
      </c>
      <c r="AQ2" s="125">
        <f>'Chapitre III'!C99</f>
        <v>0</v>
      </c>
      <c r="AR2" s="125">
        <f>'Chapitre III'!C101</f>
        <v>0</v>
      </c>
      <c r="AS2" s="125">
        <f>'Chapitre III'!C103</f>
        <v>0</v>
      </c>
      <c r="AT2" s="125">
        <f>'Chapitre III'!C106</f>
        <v>0</v>
      </c>
      <c r="AU2" s="125">
        <f>'Chapitre III'!C108</f>
        <v>0</v>
      </c>
      <c r="AV2" s="125">
        <f>'Chapitre III'!C110</f>
        <v>0</v>
      </c>
      <c r="AW2" s="125">
        <f>'Chapitre III'!C112</f>
        <v>0</v>
      </c>
      <c r="AX2" s="125">
        <f>'Chapitre III'!C114</f>
        <v>0</v>
      </c>
      <c r="AY2" s="125">
        <f>'Chapitre III'!C117</f>
        <v>0</v>
      </c>
      <c r="AZ2" s="125">
        <f>'Chapitre III'!C119</f>
        <v>0</v>
      </c>
      <c r="BA2" s="125">
        <f>'Chapitre III'!C121</f>
        <v>0</v>
      </c>
      <c r="BB2" s="125">
        <f>'Chapitre III'!C123</f>
        <v>0</v>
      </c>
      <c r="BC2" s="125">
        <f>'Chapitre III'!C125</f>
        <v>0</v>
      </c>
      <c r="BD2" s="125">
        <f>'Chapitre III'!C127</f>
        <v>0</v>
      </c>
      <c r="BE2" s="125">
        <f>'Chapitre III'!C129</f>
        <v>0</v>
      </c>
      <c r="BF2" s="125">
        <f>'Chapitre III'!C131</f>
        <v>0</v>
      </c>
      <c r="BG2" s="125">
        <f>'Chapitre III'!C133</f>
        <v>0</v>
      </c>
      <c r="BH2" s="125">
        <f>'Chapitre III'!C135</f>
        <v>0</v>
      </c>
      <c r="BI2" s="125">
        <f>'Chapitre III'!C137</f>
        <v>0</v>
      </c>
      <c r="BJ2" s="125">
        <f>'Chapitre III'!C139</f>
        <v>0</v>
      </c>
      <c r="BK2" s="125">
        <f>'Chapitre III'!C141</f>
        <v>0</v>
      </c>
      <c r="BL2" s="125">
        <f>'Chapitre III'!C144</f>
        <v>0</v>
      </c>
      <c r="BM2" s="125">
        <f>'Chapitre III'!C146</f>
        <v>0</v>
      </c>
      <c r="BN2" s="125">
        <f>'Chapitre III'!C148</f>
        <v>0</v>
      </c>
      <c r="BO2" s="125">
        <f>'Chapitre III'!C150</f>
        <v>0</v>
      </c>
      <c r="BP2" s="125">
        <f>'Chapitre III'!C152</f>
        <v>0</v>
      </c>
      <c r="BQ2" s="125">
        <f>'Chapitre III'!C154</f>
        <v>0</v>
      </c>
      <c r="BR2" s="125">
        <f>'Chapitre III'!C156</f>
        <v>0</v>
      </c>
      <c r="BS2" s="125">
        <f>'Chapitre III'!C158</f>
        <v>0</v>
      </c>
      <c r="BT2" s="125">
        <f>'Chapitre III'!C160</f>
        <v>0</v>
      </c>
      <c r="BU2" s="125">
        <f>'Chapitre III'!C162</f>
        <v>0</v>
      </c>
      <c r="BV2" s="125">
        <f>'Chapitre III'!C164</f>
        <v>0</v>
      </c>
      <c r="BW2" s="125">
        <f>'Chapitre III'!C166</f>
        <v>0</v>
      </c>
      <c r="BX2" s="125">
        <f>'Chapitre III'!C168</f>
        <v>0</v>
      </c>
      <c r="BY2" s="125">
        <f>'Chapitre III'!C170</f>
        <v>0</v>
      </c>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Feuil15">
    <tabColor indexed="60"/>
  </sheetPr>
  <dimension ref="A1:C171"/>
  <sheetViews>
    <sheetView showGridLines="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254</v>
      </c>
      <c r="B1" s="227"/>
      <c r="C1" s="227"/>
    </row>
    <row r="2" spans="1:3" ht="18">
      <c r="A2" s="246" t="s">
        <v>272</v>
      </c>
      <c r="B2" s="246"/>
      <c r="C2" s="246"/>
    </row>
    <row r="6" spans="1:3" ht="12.75">
      <c r="A6" s="20" t="s">
        <v>242</v>
      </c>
      <c r="B6" s="21" t="s">
        <v>395</v>
      </c>
      <c r="C6" s="21"/>
    </row>
    <row r="7" spans="1:3" ht="12.75">
      <c r="A7" s="20"/>
      <c r="B7" s="21" t="s">
        <v>251</v>
      </c>
      <c r="C7" s="21"/>
    </row>
    <row r="8" spans="1:3" ht="12.75">
      <c r="A8" s="20"/>
      <c r="B8" s="21" t="s">
        <v>233</v>
      </c>
      <c r="C8" s="21"/>
    </row>
    <row r="10" spans="1:3" ht="30" customHeight="1">
      <c r="A10" s="10"/>
      <c r="B10" s="24" t="s">
        <v>50</v>
      </c>
      <c r="C10" s="169"/>
    </row>
    <row r="11" spans="1:3" ht="16.5" customHeight="1">
      <c r="A11" s="10"/>
      <c r="B11" s="15" t="s">
        <v>236</v>
      </c>
      <c r="C11" s="15"/>
    </row>
    <row r="12" spans="1:3" ht="30" customHeight="1">
      <c r="A12" s="10"/>
      <c r="B12" s="24" t="s">
        <v>404</v>
      </c>
      <c r="C12" s="169"/>
    </row>
    <row r="13" spans="1:3" ht="16.5" customHeight="1">
      <c r="A13" s="10"/>
      <c r="B13" s="11" t="s">
        <v>236</v>
      </c>
      <c r="C13" s="11"/>
    </row>
    <row r="14" spans="2:3" ht="19.5" customHeight="1">
      <c r="B14" s="24" t="s">
        <v>137</v>
      </c>
      <c r="C14" s="39"/>
    </row>
    <row r="15" spans="2:3" ht="79.5" customHeight="1">
      <c r="B15" s="261"/>
      <c r="C15" s="262"/>
    </row>
    <row r="16" spans="2:3" ht="12.75">
      <c r="B16" s="154" t="s">
        <v>593</v>
      </c>
      <c r="C16" s="27"/>
    </row>
    <row r="17" spans="2:3" ht="12.75">
      <c r="B17" s="154"/>
      <c r="C17" s="27"/>
    </row>
    <row r="18" spans="2:3" ht="15" customHeight="1">
      <c r="B18" s="24" t="s">
        <v>138</v>
      </c>
      <c r="C18" s="27"/>
    </row>
    <row r="19" spans="2:3" ht="79.5" customHeight="1">
      <c r="B19" s="261"/>
      <c r="C19" s="262"/>
    </row>
    <row r="20" spans="2:3" ht="12.75">
      <c r="B20" s="27"/>
      <c r="C20" s="27"/>
    </row>
    <row r="21" spans="2:3" ht="15" customHeight="1">
      <c r="B21" s="127" t="s">
        <v>255</v>
      </c>
      <c r="C21" s="42"/>
    </row>
    <row r="22" spans="1:3" ht="12.75">
      <c r="A22" s="41"/>
      <c r="B22" s="42"/>
      <c r="C22" s="42"/>
    </row>
    <row r="23" spans="2:3" ht="16.5" customHeight="1">
      <c r="B23" s="129" t="s">
        <v>405</v>
      </c>
      <c r="C23" s="169"/>
    </row>
    <row r="24" ht="16.5" customHeight="1">
      <c r="B24" s="11" t="s">
        <v>236</v>
      </c>
    </row>
    <row r="25" spans="2:3" ht="16.5" customHeight="1">
      <c r="B25" s="171" t="s">
        <v>408</v>
      </c>
      <c r="C25" s="169"/>
    </row>
    <row r="26" ht="16.5" customHeight="1">
      <c r="B26" s="11" t="s">
        <v>236</v>
      </c>
    </row>
    <row r="27" spans="2:3" ht="16.5" customHeight="1">
      <c r="B27" s="171" t="s">
        <v>410</v>
      </c>
      <c r="C27" s="169"/>
    </row>
    <row r="28" ht="16.5" customHeight="1">
      <c r="B28" s="11" t="s">
        <v>236</v>
      </c>
    </row>
    <row r="29" spans="2:3" ht="16.5" customHeight="1">
      <c r="B29" s="171" t="s">
        <v>139</v>
      </c>
      <c r="C29" s="169"/>
    </row>
    <row r="30" ht="16.5" customHeight="1">
      <c r="B30" s="11" t="s">
        <v>236</v>
      </c>
    </row>
    <row r="31" spans="2:3" ht="16.5" customHeight="1">
      <c r="B31" s="129" t="s">
        <v>197</v>
      </c>
      <c r="C31" s="169"/>
    </row>
    <row r="32" ht="16.5" customHeight="1">
      <c r="B32" s="11" t="s">
        <v>236</v>
      </c>
    </row>
    <row r="33" spans="2:3" ht="16.5" customHeight="1">
      <c r="B33" s="171" t="s">
        <v>408</v>
      </c>
      <c r="C33" s="169"/>
    </row>
    <row r="34" ht="16.5" customHeight="1">
      <c r="B34" s="11" t="s">
        <v>236</v>
      </c>
    </row>
    <row r="35" spans="2:3" ht="16.5" customHeight="1">
      <c r="B35" s="171" t="s">
        <v>410</v>
      </c>
      <c r="C35" s="169"/>
    </row>
    <row r="36" ht="16.5" customHeight="1">
      <c r="B36" s="11" t="s">
        <v>236</v>
      </c>
    </row>
    <row r="37" spans="2:3" ht="16.5" customHeight="1">
      <c r="B37" s="171" t="s">
        <v>139</v>
      </c>
      <c r="C37" s="169"/>
    </row>
    <row r="38" ht="16.5" customHeight="1">
      <c r="B38" s="11" t="s">
        <v>236</v>
      </c>
    </row>
    <row r="39" spans="2:3" ht="16.5" customHeight="1">
      <c r="B39" s="129" t="s">
        <v>140</v>
      </c>
      <c r="C39" s="169"/>
    </row>
    <row r="40" ht="16.5" customHeight="1">
      <c r="B40" s="11" t="s">
        <v>236</v>
      </c>
    </row>
    <row r="41" spans="2:3" ht="16.5" customHeight="1">
      <c r="B41" s="171" t="s">
        <v>408</v>
      </c>
      <c r="C41" s="169"/>
    </row>
    <row r="42" ht="16.5" customHeight="1">
      <c r="B42" s="11" t="s">
        <v>236</v>
      </c>
    </row>
    <row r="43" spans="2:3" ht="16.5" customHeight="1">
      <c r="B43" s="171" t="s">
        <v>410</v>
      </c>
      <c r="C43" s="169"/>
    </row>
    <row r="44" ht="16.5" customHeight="1">
      <c r="B44" s="11" t="s">
        <v>236</v>
      </c>
    </row>
    <row r="45" spans="2:3" ht="16.5" customHeight="1">
      <c r="B45" s="171" t="s">
        <v>139</v>
      </c>
      <c r="C45" s="169"/>
    </row>
    <row r="46" ht="16.5" customHeight="1">
      <c r="B46" s="11" t="s">
        <v>236</v>
      </c>
    </row>
    <row r="47" spans="2:3" ht="16.5" customHeight="1">
      <c r="B47" s="129" t="s">
        <v>1064</v>
      </c>
      <c r="C47" s="169"/>
    </row>
    <row r="48" ht="16.5" customHeight="1">
      <c r="B48" s="11" t="s">
        <v>236</v>
      </c>
    </row>
    <row r="49" spans="2:3" ht="16.5" customHeight="1">
      <c r="B49" s="171" t="s">
        <v>408</v>
      </c>
      <c r="C49" s="169"/>
    </row>
    <row r="50" ht="16.5" customHeight="1">
      <c r="B50" s="11" t="s">
        <v>236</v>
      </c>
    </row>
    <row r="51" spans="2:3" ht="16.5" customHeight="1">
      <c r="B51" s="171" t="s">
        <v>410</v>
      </c>
      <c r="C51" s="169"/>
    </row>
    <row r="52" ht="16.5" customHeight="1">
      <c r="B52" s="11" t="s">
        <v>236</v>
      </c>
    </row>
    <row r="53" ht="16.5" customHeight="1">
      <c r="B53" s="170" t="s">
        <v>948</v>
      </c>
    </row>
    <row r="54" spans="2:3" ht="16.5" customHeight="1">
      <c r="B54" s="171" t="s">
        <v>951</v>
      </c>
      <c r="C54" s="169"/>
    </row>
    <row r="55" ht="16.5" customHeight="1">
      <c r="B55" s="11" t="s">
        <v>236</v>
      </c>
    </row>
    <row r="56" spans="2:3" ht="16.5" customHeight="1">
      <c r="B56" s="171" t="s">
        <v>950</v>
      </c>
      <c r="C56" s="169"/>
    </row>
    <row r="57" ht="16.5" customHeight="1">
      <c r="B57" s="11" t="s">
        <v>236</v>
      </c>
    </row>
    <row r="58" spans="2:3" ht="16.5" customHeight="1">
      <c r="B58" s="129" t="s">
        <v>264</v>
      </c>
      <c r="C58" s="169"/>
    </row>
    <row r="59" ht="16.5" customHeight="1">
      <c r="B59" s="11" t="s">
        <v>236</v>
      </c>
    </row>
    <row r="60" spans="2:3" ht="16.5" customHeight="1">
      <c r="B60" s="171" t="s">
        <v>408</v>
      </c>
      <c r="C60" s="169"/>
    </row>
    <row r="61" ht="16.5" customHeight="1">
      <c r="B61" s="11" t="s">
        <v>236</v>
      </c>
    </row>
    <row r="62" spans="2:3" ht="16.5" customHeight="1">
      <c r="B62" s="171" t="s">
        <v>410</v>
      </c>
      <c r="C62" s="169"/>
    </row>
    <row r="63" ht="16.5" customHeight="1">
      <c r="B63" s="11" t="s">
        <v>236</v>
      </c>
    </row>
    <row r="64" ht="16.5" customHeight="1">
      <c r="B64" s="170" t="s">
        <v>948</v>
      </c>
    </row>
    <row r="65" spans="2:3" ht="16.5" customHeight="1">
      <c r="B65" s="171" t="s">
        <v>949</v>
      </c>
      <c r="C65" s="169"/>
    </row>
    <row r="66" ht="16.5" customHeight="1">
      <c r="B66" s="11" t="s">
        <v>236</v>
      </c>
    </row>
    <row r="67" spans="2:3" ht="16.5" customHeight="1">
      <c r="B67" s="171" t="s">
        <v>950</v>
      </c>
      <c r="C67" s="169"/>
    </row>
    <row r="68" ht="16.5" customHeight="1">
      <c r="B68" s="11" t="s">
        <v>236</v>
      </c>
    </row>
    <row r="69" spans="2:3" ht="16.5" customHeight="1">
      <c r="B69" s="129" t="s">
        <v>418</v>
      </c>
      <c r="C69" s="169"/>
    </row>
    <row r="70" ht="16.5" customHeight="1">
      <c r="B70" s="11" t="s">
        <v>236</v>
      </c>
    </row>
    <row r="71" spans="2:3" ht="16.5" customHeight="1">
      <c r="B71" s="171" t="s">
        <v>408</v>
      </c>
      <c r="C71" s="169"/>
    </row>
    <row r="72" ht="16.5" customHeight="1">
      <c r="B72" s="11" t="s">
        <v>236</v>
      </c>
    </row>
    <row r="73" spans="2:3" ht="16.5" customHeight="1">
      <c r="B73" s="171" t="s">
        <v>410</v>
      </c>
      <c r="C73" s="169"/>
    </row>
    <row r="74" ht="16.5" customHeight="1">
      <c r="B74" s="11" t="s">
        <v>236</v>
      </c>
    </row>
    <row r="75" spans="2:3" ht="16.5" customHeight="1">
      <c r="B75" s="171" t="s">
        <v>139</v>
      </c>
      <c r="C75" s="169"/>
    </row>
    <row r="76" ht="16.5" customHeight="1">
      <c r="B76" s="11" t="s">
        <v>236</v>
      </c>
    </row>
    <row r="77" spans="2:3" ht="16.5" customHeight="1">
      <c r="B77" s="129" t="s">
        <v>265</v>
      </c>
      <c r="C77" s="169"/>
    </row>
    <row r="78" ht="16.5" customHeight="1">
      <c r="B78" s="11" t="s">
        <v>236</v>
      </c>
    </row>
    <row r="79" spans="2:3" ht="16.5" customHeight="1">
      <c r="B79" s="171" t="s">
        <v>408</v>
      </c>
      <c r="C79" s="169"/>
    </row>
    <row r="80" ht="16.5" customHeight="1">
      <c r="B80" s="11" t="s">
        <v>236</v>
      </c>
    </row>
    <row r="81" spans="2:3" ht="16.5" customHeight="1">
      <c r="B81" s="171" t="s">
        <v>410</v>
      </c>
      <c r="C81" s="169"/>
    </row>
    <row r="82" ht="16.5" customHeight="1">
      <c r="B82" s="11" t="s">
        <v>236</v>
      </c>
    </row>
    <row r="83" ht="16.5" customHeight="1">
      <c r="B83" s="170" t="s">
        <v>948</v>
      </c>
    </row>
    <row r="84" spans="2:3" ht="16.5" customHeight="1">
      <c r="B84" s="171" t="s">
        <v>949</v>
      </c>
      <c r="C84" s="169"/>
    </row>
    <row r="85" ht="16.5" customHeight="1">
      <c r="B85" s="11" t="s">
        <v>236</v>
      </c>
    </row>
    <row r="86" spans="2:3" ht="16.5" customHeight="1">
      <c r="B86" s="171" t="s">
        <v>950</v>
      </c>
      <c r="C86" s="169"/>
    </row>
    <row r="87" ht="16.5" customHeight="1">
      <c r="B87" s="11" t="s">
        <v>236</v>
      </c>
    </row>
    <row r="88" spans="2:3" ht="16.5" customHeight="1">
      <c r="B88" s="129" t="s">
        <v>266</v>
      </c>
      <c r="C88" s="169"/>
    </row>
    <row r="89" ht="16.5" customHeight="1">
      <c r="B89" s="11" t="s">
        <v>236</v>
      </c>
    </row>
    <row r="90" spans="2:3" ht="16.5" customHeight="1">
      <c r="B90" s="171" t="s">
        <v>408</v>
      </c>
      <c r="C90" s="169"/>
    </row>
    <row r="91" ht="16.5" customHeight="1">
      <c r="B91" s="11" t="s">
        <v>236</v>
      </c>
    </row>
    <row r="92" spans="2:3" ht="16.5" customHeight="1">
      <c r="B92" s="171" t="s">
        <v>410</v>
      </c>
      <c r="C92" s="169"/>
    </row>
    <row r="93" ht="16.5" customHeight="1">
      <c r="B93" s="11" t="s">
        <v>236</v>
      </c>
    </row>
    <row r="94" ht="16.5" customHeight="1">
      <c r="B94" s="170" t="s">
        <v>948</v>
      </c>
    </row>
    <row r="95" spans="2:3" ht="16.5" customHeight="1">
      <c r="B95" s="171" t="s">
        <v>949</v>
      </c>
      <c r="C95" s="169"/>
    </row>
    <row r="96" ht="16.5" customHeight="1">
      <c r="B96" s="11" t="s">
        <v>236</v>
      </c>
    </row>
    <row r="97" spans="2:3" ht="16.5" customHeight="1">
      <c r="B97" s="171" t="s">
        <v>950</v>
      </c>
      <c r="C97" s="169"/>
    </row>
    <row r="98" ht="16.5" customHeight="1">
      <c r="B98" s="11" t="s">
        <v>236</v>
      </c>
    </row>
    <row r="99" spans="2:3" ht="16.5" customHeight="1">
      <c r="B99" s="129" t="s">
        <v>1227</v>
      </c>
      <c r="C99" s="169"/>
    </row>
    <row r="100" ht="16.5" customHeight="1">
      <c r="B100" s="11" t="s">
        <v>236</v>
      </c>
    </row>
    <row r="101" spans="2:3" ht="16.5" customHeight="1">
      <c r="B101" s="171" t="s">
        <v>408</v>
      </c>
      <c r="C101" s="169"/>
    </row>
    <row r="102" ht="16.5" customHeight="1">
      <c r="B102" s="11" t="s">
        <v>236</v>
      </c>
    </row>
    <row r="103" spans="2:3" ht="16.5" customHeight="1">
      <c r="B103" s="171" t="s">
        <v>410</v>
      </c>
      <c r="C103" s="169"/>
    </row>
    <row r="104" ht="16.5" customHeight="1">
      <c r="B104" s="11" t="s">
        <v>236</v>
      </c>
    </row>
    <row r="105" ht="16.5" customHeight="1">
      <c r="B105" s="170" t="s">
        <v>948</v>
      </c>
    </row>
    <row r="106" spans="2:3" ht="16.5" customHeight="1">
      <c r="B106" s="171" t="s">
        <v>949</v>
      </c>
      <c r="C106" s="169"/>
    </row>
    <row r="107" ht="16.5" customHeight="1">
      <c r="B107" s="11" t="s">
        <v>236</v>
      </c>
    </row>
    <row r="108" spans="2:3" ht="16.5" customHeight="1">
      <c r="B108" s="171" t="s">
        <v>950</v>
      </c>
      <c r="C108" s="169"/>
    </row>
    <row r="109" ht="16.5" customHeight="1">
      <c r="B109" s="11" t="s">
        <v>236</v>
      </c>
    </row>
    <row r="110" spans="2:3" ht="16.5" customHeight="1">
      <c r="B110" s="129" t="s">
        <v>428</v>
      </c>
      <c r="C110" s="169"/>
    </row>
    <row r="111" ht="16.5" customHeight="1">
      <c r="B111" s="11" t="s">
        <v>236</v>
      </c>
    </row>
    <row r="112" spans="2:3" ht="16.5" customHeight="1">
      <c r="B112" s="171" t="s">
        <v>408</v>
      </c>
      <c r="C112" s="169"/>
    </row>
    <row r="113" ht="16.5" customHeight="1">
      <c r="B113" s="11" t="s">
        <v>236</v>
      </c>
    </row>
    <row r="114" spans="2:3" ht="16.5" customHeight="1">
      <c r="B114" s="171" t="s">
        <v>410</v>
      </c>
      <c r="C114" s="169"/>
    </row>
    <row r="115" ht="16.5" customHeight="1">
      <c r="B115" s="11" t="s">
        <v>236</v>
      </c>
    </row>
    <row r="116" ht="16.5" customHeight="1">
      <c r="B116" s="170" t="s">
        <v>948</v>
      </c>
    </row>
    <row r="117" spans="2:3" ht="16.5" customHeight="1">
      <c r="B117" s="171" t="s">
        <v>949</v>
      </c>
      <c r="C117" s="169"/>
    </row>
    <row r="118" ht="16.5" customHeight="1">
      <c r="B118" s="11" t="s">
        <v>236</v>
      </c>
    </row>
    <row r="119" spans="2:3" ht="16.5" customHeight="1">
      <c r="B119" s="171" t="s">
        <v>950</v>
      </c>
      <c r="C119" s="169"/>
    </row>
    <row r="120" ht="16.5" customHeight="1">
      <c r="B120" s="11" t="s">
        <v>236</v>
      </c>
    </row>
    <row r="121" spans="2:3" ht="16.5" customHeight="1">
      <c r="B121" s="129" t="s">
        <v>256</v>
      </c>
      <c r="C121" s="169"/>
    </row>
    <row r="122" ht="16.5" customHeight="1">
      <c r="B122" s="11" t="s">
        <v>236</v>
      </c>
    </row>
    <row r="123" spans="2:3" ht="16.5" customHeight="1">
      <c r="B123" s="171" t="s">
        <v>408</v>
      </c>
      <c r="C123" s="169"/>
    </row>
    <row r="124" ht="16.5" customHeight="1">
      <c r="B124" s="11" t="s">
        <v>236</v>
      </c>
    </row>
    <row r="125" spans="2:3" ht="16.5" customHeight="1">
      <c r="B125" s="171" t="s">
        <v>410</v>
      </c>
      <c r="C125" s="169"/>
    </row>
    <row r="126" ht="16.5" customHeight="1">
      <c r="B126" s="11" t="s">
        <v>236</v>
      </c>
    </row>
    <row r="127" spans="2:3" ht="16.5" customHeight="1">
      <c r="B127" s="171" t="s">
        <v>139</v>
      </c>
      <c r="C127" s="169"/>
    </row>
    <row r="128" ht="16.5" customHeight="1">
      <c r="B128" s="11" t="s">
        <v>236</v>
      </c>
    </row>
    <row r="129" spans="2:3" ht="16.5" customHeight="1">
      <c r="B129" s="129" t="s">
        <v>257</v>
      </c>
      <c r="C129" s="169"/>
    </row>
    <row r="130" ht="16.5" customHeight="1">
      <c r="B130" s="11" t="s">
        <v>236</v>
      </c>
    </row>
    <row r="131" spans="2:3" ht="16.5" customHeight="1">
      <c r="B131" s="171" t="s">
        <v>408</v>
      </c>
      <c r="C131" s="169"/>
    </row>
    <row r="132" ht="16.5" customHeight="1">
      <c r="B132" s="11" t="s">
        <v>236</v>
      </c>
    </row>
    <row r="133" spans="2:3" ht="16.5" customHeight="1">
      <c r="B133" s="171" t="s">
        <v>410</v>
      </c>
      <c r="C133" s="169"/>
    </row>
    <row r="134" ht="16.5" customHeight="1">
      <c r="B134" s="11" t="s">
        <v>236</v>
      </c>
    </row>
    <row r="135" spans="2:3" ht="16.5" customHeight="1">
      <c r="B135" s="171" t="s">
        <v>139</v>
      </c>
      <c r="C135" s="169"/>
    </row>
    <row r="136" ht="16.5" customHeight="1">
      <c r="B136" s="11" t="s">
        <v>236</v>
      </c>
    </row>
    <row r="137" spans="2:3" ht="16.5" customHeight="1">
      <c r="B137" s="129" t="s">
        <v>432</v>
      </c>
      <c r="C137" s="169"/>
    </row>
    <row r="138" ht="16.5" customHeight="1">
      <c r="B138" s="11" t="s">
        <v>236</v>
      </c>
    </row>
    <row r="139" spans="2:3" ht="16.5" customHeight="1">
      <c r="B139" s="171" t="s">
        <v>408</v>
      </c>
      <c r="C139" s="169"/>
    </row>
    <row r="140" ht="16.5" customHeight="1">
      <c r="B140" s="11" t="s">
        <v>236</v>
      </c>
    </row>
    <row r="141" spans="2:3" ht="16.5" customHeight="1">
      <c r="B141" s="171" t="s">
        <v>410</v>
      </c>
      <c r="C141" s="169"/>
    </row>
    <row r="142" ht="16.5" customHeight="1">
      <c r="B142" s="11" t="s">
        <v>236</v>
      </c>
    </row>
    <row r="143" ht="16.5" customHeight="1">
      <c r="B143" s="170" t="s">
        <v>948</v>
      </c>
    </row>
    <row r="144" spans="2:3" ht="16.5" customHeight="1">
      <c r="B144" s="171" t="s">
        <v>949</v>
      </c>
      <c r="C144" s="169"/>
    </row>
    <row r="145" ht="16.5" customHeight="1">
      <c r="B145" s="11" t="s">
        <v>236</v>
      </c>
    </row>
    <row r="146" spans="2:3" ht="16.5" customHeight="1">
      <c r="B146" s="171" t="s">
        <v>950</v>
      </c>
      <c r="C146" s="169"/>
    </row>
    <row r="147" ht="16.5" customHeight="1">
      <c r="B147" s="11" t="s">
        <v>236</v>
      </c>
    </row>
    <row r="148" spans="2:3" ht="16.5" customHeight="1">
      <c r="B148" s="129" t="s">
        <v>51</v>
      </c>
      <c r="C148" s="169"/>
    </row>
    <row r="149" ht="16.5" customHeight="1">
      <c r="B149" s="11" t="s">
        <v>236</v>
      </c>
    </row>
    <row r="150" spans="2:3" ht="16.5" customHeight="1">
      <c r="B150" s="171" t="s">
        <v>408</v>
      </c>
      <c r="C150" s="169"/>
    </row>
    <row r="151" ht="16.5" customHeight="1">
      <c r="B151" s="11" t="s">
        <v>236</v>
      </c>
    </row>
    <row r="152" spans="2:3" ht="16.5" customHeight="1">
      <c r="B152" s="171" t="s">
        <v>410</v>
      </c>
      <c r="C152" s="169"/>
    </row>
    <row r="153" ht="16.5" customHeight="1">
      <c r="B153" s="11" t="s">
        <v>236</v>
      </c>
    </row>
    <row r="154" spans="2:3" ht="16.5" customHeight="1">
      <c r="B154" s="171" t="s">
        <v>139</v>
      </c>
      <c r="C154" s="169"/>
    </row>
    <row r="155" ht="16.5" customHeight="1">
      <c r="B155" s="11" t="s">
        <v>236</v>
      </c>
    </row>
    <row r="156" spans="2:3" ht="16.5" customHeight="1">
      <c r="B156" s="129" t="s">
        <v>438</v>
      </c>
      <c r="C156" s="169"/>
    </row>
    <row r="157" ht="16.5" customHeight="1">
      <c r="B157" s="11" t="s">
        <v>236</v>
      </c>
    </row>
    <row r="158" spans="2:3" ht="16.5" customHeight="1">
      <c r="B158" s="171" t="s">
        <v>408</v>
      </c>
      <c r="C158" s="169"/>
    </row>
    <row r="159" ht="16.5" customHeight="1">
      <c r="B159" s="11" t="s">
        <v>236</v>
      </c>
    </row>
    <row r="160" spans="2:3" ht="16.5" customHeight="1">
      <c r="B160" s="171" t="s">
        <v>410</v>
      </c>
      <c r="C160" s="169"/>
    </row>
    <row r="161" ht="16.5" customHeight="1">
      <c r="B161" s="11" t="s">
        <v>236</v>
      </c>
    </row>
    <row r="162" spans="2:3" ht="16.5" customHeight="1">
      <c r="B162" s="171" t="s">
        <v>139</v>
      </c>
      <c r="C162" s="169"/>
    </row>
    <row r="163" ht="16.5" customHeight="1">
      <c r="B163" s="11" t="s">
        <v>236</v>
      </c>
    </row>
    <row r="164" spans="2:3" ht="16.5" customHeight="1">
      <c r="B164" s="129" t="s">
        <v>443</v>
      </c>
      <c r="C164" s="169"/>
    </row>
    <row r="165" ht="16.5" customHeight="1">
      <c r="B165" s="11" t="s">
        <v>236</v>
      </c>
    </row>
    <row r="166" spans="2:3" ht="16.5" customHeight="1">
      <c r="B166" s="171" t="s">
        <v>408</v>
      </c>
      <c r="C166" s="169"/>
    </row>
    <row r="167" ht="16.5" customHeight="1">
      <c r="B167" s="11" t="s">
        <v>236</v>
      </c>
    </row>
    <row r="168" spans="2:3" ht="16.5" customHeight="1">
      <c r="B168" s="171" t="s">
        <v>410</v>
      </c>
      <c r="C168" s="169"/>
    </row>
    <row r="169" ht="16.5" customHeight="1">
      <c r="B169" s="11" t="s">
        <v>236</v>
      </c>
    </row>
    <row r="170" spans="2:3" ht="16.5" customHeight="1">
      <c r="B170" s="171" t="s">
        <v>139</v>
      </c>
      <c r="C170" s="169"/>
    </row>
    <row r="171" ht="16.5" customHeight="1">
      <c r="B171" s="11" t="s">
        <v>236</v>
      </c>
    </row>
  </sheetData>
  <sheetProtection password="DA5D" sheet="1" objects="1" scenarios="1" selectLockedCells="1"/>
  <mergeCells count="4">
    <mergeCell ref="A1:C1"/>
    <mergeCell ref="A2:C2"/>
    <mergeCell ref="B15:C15"/>
    <mergeCell ref="B19:C19"/>
  </mergeCells>
  <conditionalFormatting sqref="C14">
    <cfRule type="expression" priority="1" dxfId="3" stopIfTrue="1">
      <formula>#REF!&lt;&gt;1</formula>
    </cfRule>
  </conditionalFormatting>
  <conditionalFormatting sqref="B19 B15">
    <cfRule type="expression" priority="2" dxfId="4" stopIfTrue="1">
      <formula>#REF!&lt;&gt;1</formula>
    </cfRule>
  </conditionalFormatting>
  <conditionalFormatting sqref="C30 C26">
    <cfRule type="expression" priority="3" dxfId="4" stopIfTrue="1">
      <formula>$C$23&lt;&gt;1</formula>
    </cfRule>
  </conditionalFormatting>
  <conditionalFormatting sqref="C28">
    <cfRule type="expression" priority="4" dxfId="4" stopIfTrue="1">
      <formula>$C$25&lt;&gt;1</formula>
    </cfRule>
  </conditionalFormatting>
  <conditionalFormatting sqref="B25:B26 B29:B30">
    <cfRule type="expression" priority="5" dxfId="3" stopIfTrue="1">
      <formula>$C$23&lt;&gt;1</formula>
    </cfRule>
  </conditionalFormatting>
  <conditionalFormatting sqref="B27:B28">
    <cfRule type="expression" priority="6" dxfId="3" stopIfTrue="1">
      <formula>$C$25&lt;&gt;1</formula>
    </cfRule>
  </conditionalFormatting>
  <conditionalFormatting sqref="C27">
    <cfRule type="expression" priority="7" dxfId="4" stopIfTrue="1">
      <formula>$C$25&lt;&gt;1</formula>
    </cfRule>
  </conditionalFormatting>
  <conditionalFormatting sqref="C25 C29">
    <cfRule type="expression" priority="8" dxfId="4" stopIfTrue="1">
      <formula>$C$23&lt;&gt;1</formula>
    </cfRule>
  </conditionalFormatting>
  <conditionalFormatting sqref="B35:B36">
    <cfRule type="expression" priority="9" dxfId="3" stopIfTrue="1">
      <formula>$C$33&lt;&gt;1</formula>
    </cfRule>
  </conditionalFormatting>
  <conditionalFormatting sqref="C35">
    <cfRule type="expression" priority="10" dxfId="4" stopIfTrue="1">
      <formula>$C$33&lt;&gt;1</formula>
    </cfRule>
  </conditionalFormatting>
  <conditionalFormatting sqref="C33 C37">
    <cfRule type="expression" priority="11" dxfId="4" stopIfTrue="1">
      <formula>$C$31&lt;&gt;1</formula>
    </cfRule>
  </conditionalFormatting>
  <conditionalFormatting sqref="B33:B34 B37:B38">
    <cfRule type="expression" priority="12" dxfId="3" stopIfTrue="1">
      <formula>$C$31&lt;&gt;1</formula>
    </cfRule>
  </conditionalFormatting>
  <conditionalFormatting sqref="B43:B44">
    <cfRule type="expression" priority="13" dxfId="3" stopIfTrue="1">
      <formula>$C$41&lt;&gt;1</formula>
    </cfRule>
  </conditionalFormatting>
  <conditionalFormatting sqref="C43">
    <cfRule type="expression" priority="14" dxfId="4" stopIfTrue="1">
      <formula>$C$41&lt;&gt;1</formula>
    </cfRule>
  </conditionalFormatting>
  <conditionalFormatting sqref="B41:B42 B45:B46">
    <cfRule type="expression" priority="15" dxfId="3" stopIfTrue="1">
      <formula>$C$39&lt;&gt;1</formula>
    </cfRule>
  </conditionalFormatting>
  <conditionalFormatting sqref="C41 C45">
    <cfRule type="expression" priority="16" dxfId="4" stopIfTrue="1">
      <formula>$C$39&lt;&gt;1</formula>
    </cfRule>
  </conditionalFormatting>
  <conditionalFormatting sqref="B51:B52">
    <cfRule type="expression" priority="17" dxfId="3" stopIfTrue="1">
      <formula>$C$49&lt;&gt;1</formula>
    </cfRule>
  </conditionalFormatting>
  <conditionalFormatting sqref="C51">
    <cfRule type="expression" priority="18" dxfId="4" stopIfTrue="1">
      <formula>$C$49&lt;&gt;1</formula>
    </cfRule>
  </conditionalFormatting>
  <conditionalFormatting sqref="B49:B50 B53:B57">
    <cfRule type="expression" priority="19" dxfId="3" stopIfTrue="1">
      <formula>$C$47&lt;&gt;1</formula>
    </cfRule>
  </conditionalFormatting>
  <conditionalFormatting sqref="C49 C54 C56">
    <cfRule type="expression" priority="20" dxfId="4" stopIfTrue="1">
      <formula>$C$47&lt;&gt;1</formula>
    </cfRule>
  </conditionalFormatting>
  <conditionalFormatting sqref="B62:B63">
    <cfRule type="expression" priority="21" dxfId="3" stopIfTrue="1">
      <formula>$C$60&lt;&gt;1</formula>
    </cfRule>
  </conditionalFormatting>
  <conditionalFormatting sqref="C62">
    <cfRule type="expression" priority="22" dxfId="4" stopIfTrue="1">
      <formula>$C$60&lt;&gt;1</formula>
    </cfRule>
  </conditionalFormatting>
  <conditionalFormatting sqref="B60:B61 B64:B68">
    <cfRule type="expression" priority="23" dxfId="3" stopIfTrue="1">
      <formula>$C$58&lt;&gt;1</formula>
    </cfRule>
  </conditionalFormatting>
  <conditionalFormatting sqref="C60 C65 C67">
    <cfRule type="expression" priority="24" dxfId="4" stopIfTrue="1">
      <formula>$C$58&lt;&gt;1</formula>
    </cfRule>
  </conditionalFormatting>
  <conditionalFormatting sqref="B73:B74">
    <cfRule type="expression" priority="25" dxfId="3" stopIfTrue="1">
      <formula>$C$71&lt;&gt;1</formula>
    </cfRule>
  </conditionalFormatting>
  <conditionalFormatting sqref="C73">
    <cfRule type="expression" priority="26" dxfId="4" stopIfTrue="1">
      <formula>$C$71&lt;&gt;1</formula>
    </cfRule>
  </conditionalFormatting>
  <conditionalFormatting sqref="B71:B72 B75:B76">
    <cfRule type="expression" priority="27" dxfId="3" stopIfTrue="1">
      <formula>$C$69&lt;&gt;1</formula>
    </cfRule>
  </conditionalFormatting>
  <conditionalFormatting sqref="C71 C75">
    <cfRule type="expression" priority="28" dxfId="4" stopIfTrue="1">
      <formula>$C$69&lt;&gt;1</formula>
    </cfRule>
  </conditionalFormatting>
  <conditionalFormatting sqref="B81:B82">
    <cfRule type="expression" priority="29" dxfId="3" stopIfTrue="1">
      <formula>$C$79&lt;&gt;1</formula>
    </cfRule>
  </conditionalFormatting>
  <conditionalFormatting sqref="C81">
    <cfRule type="expression" priority="30" dxfId="4" stopIfTrue="1">
      <formula>$C$79&lt;&gt;1</formula>
    </cfRule>
  </conditionalFormatting>
  <conditionalFormatting sqref="B79:B80 B83:B87">
    <cfRule type="expression" priority="31" dxfId="3" stopIfTrue="1">
      <formula>$C$77&lt;&gt;1</formula>
    </cfRule>
  </conditionalFormatting>
  <conditionalFormatting sqref="C79 C84 C86">
    <cfRule type="expression" priority="32" dxfId="4" stopIfTrue="1">
      <formula>$C$77&lt;&gt;1</formula>
    </cfRule>
  </conditionalFormatting>
  <conditionalFormatting sqref="B92:B93">
    <cfRule type="expression" priority="33" dxfId="3" stopIfTrue="1">
      <formula>$C$90&lt;&gt;1</formula>
    </cfRule>
  </conditionalFormatting>
  <conditionalFormatting sqref="C92">
    <cfRule type="expression" priority="34" dxfId="4" stopIfTrue="1">
      <formula>$C$90&lt;&gt;1</formula>
    </cfRule>
  </conditionalFormatting>
  <conditionalFormatting sqref="C90 C95 C97">
    <cfRule type="expression" priority="35" dxfId="4" stopIfTrue="1">
      <formula>$C$88&lt;&gt;1</formula>
    </cfRule>
  </conditionalFormatting>
  <conditionalFormatting sqref="B90:B91 B94:B98">
    <cfRule type="expression" priority="36" dxfId="3" stopIfTrue="1">
      <formula>$C$88&lt;&gt;1</formula>
    </cfRule>
  </conditionalFormatting>
  <conditionalFormatting sqref="B103:B104">
    <cfRule type="expression" priority="37" dxfId="3" stopIfTrue="1">
      <formula>$C$101&lt;&gt;1</formula>
    </cfRule>
  </conditionalFormatting>
  <conditionalFormatting sqref="C103">
    <cfRule type="expression" priority="38" dxfId="4" stopIfTrue="1">
      <formula>$C$101&lt;&gt;1</formula>
    </cfRule>
  </conditionalFormatting>
  <conditionalFormatting sqref="C101 C106 C108">
    <cfRule type="expression" priority="39" dxfId="4" stopIfTrue="1">
      <formula>$C$99&lt;&gt;1</formula>
    </cfRule>
  </conditionalFormatting>
  <conditionalFormatting sqref="B101:B102 B105:B109">
    <cfRule type="expression" priority="40" dxfId="3" stopIfTrue="1">
      <formula>$C$99&lt;&gt;1</formula>
    </cfRule>
  </conditionalFormatting>
  <conditionalFormatting sqref="B114:B115">
    <cfRule type="expression" priority="41" dxfId="3" stopIfTrue="1">
      <formula>$C$112&lt;&gt;1</formula>
    </cfRule>
  </conditionalFormatting>
  <conditionalFormatting sqref="C114">
    <cfRule type="expression" priority="42" dxfId="4" stopIfTrue="1">
      <formula>$C$112&lt;&gt;1</formula>
    </cfRule>
  </conditionalFormatting>
  <conditionalFormatting sqref="C112 C117 C119">
    <cfRule type="expression" priority="43" dxfId="4" stopIfTrue="1">
      <formula>$C$110&lt;&gt;1</formula>
    </cfRule>
  </conditionalFormatting>
  <conditionalFormatting sqref="B112:B113 B116:B120">
    <cfRule type="expression" priority="44" dxfId="3" stopIfTrue="1">
      <formula>$C$110&lt;&gt;1</formula>
    </cfRule>
  </conditionalFormatting>
  <conditionalFormatting sqref="B125:B126">
    <cfRule type="expression" priority="45" dxfId="3" stopIfTrue="1">
      <formula>$C$123&lt;&gt;1</formula>
    </cfRule>
  </conditionalFormatting>
  <conditionalFormatting sqref="C125">
    <cfRule type="expression" priority="46" dxfId="4" stopIfTrue="1">
      <formula>$C$123&lt;&gt;1</formula>
    </cfRule>
  </conditionalFormatting>
  <conditionalFormatting sqref="C123 C127">
    <cfRule type="expression" priority="47" dxfId="4" stopIfTrue="1">
      <formula>$C$121&lt;&gt;1</formula>
    </cfRule>
  </conditionalFormatting>
  <conditionalFormatting sqref="B123:B124 B127:B128">
    <cfRule type="expression" priority="48" dxfId="3" stopIfTrue="1">
      <formula>$C$121&lt;&gt;1</formula>
    </cfRule>
  </conditionalFormatting>
  <conditionalFormatting sqref="B133:B134">
    <cfRule type="expression" priority="49" dxfId="3" stopIfTrue="1">
      <formula>$C$131&lt;&gt;1</formula>
    </cfRule>
  </conditionalFormatting>
  <conditionalFormatting sqref="C133">
    <cfRule type="expression" priority="50" dxfId="4" stopIfTrue="1">
      <formula>$C$131&lt;&gt;1</formula>
    </cfRule>
  </conditionalFormatting>
  <conditionalFormatting sqref="C131 C135">
    <cfRule type="expression" priority="51" dxfId="4" stopIfTrue="1">
      <formula>$C$129&lt;&gt;1</formula>
    </cfRule>
  </conditionalFormatting>
  <conditionalFormatting sqref="B131:B132 B135:B136">
    <cfRule type="expression" priority="52" dxfId="3" stopIfTrue="1">
      <formula>$C$129&lt;&gt;1</formula>
    </cfRule>
  </conditionalFormatting>
  <conditionalFormatting sqref="B141:B142">
    <cfRule type="expression" priority="53" dxfId="3" stopIfTrue="1">
      <formula>$C$139&lt;&gt;1</formula>
    </cfRule>
  </conditionalFormatting>
  <conditionalFormatting sqref="C141">
    <cfRule type="expression" priority="54" dxfId="4" stopIfTrue="1">
      <formula>$C$139&lt;&gt;1</formula>
    </cfRule>
  </conditionalFormatting>
  <conditionalFormatting sqref="C139 C144 C146">
    <cfRule type="expression" priority="55" dxfId="4" stopIfTrue="1">
      <formula>$C$137&lt;&gt;1</formula>
    </cfRule>
  </conditionalFormatting>
  <conditionalFormatting sqref="B139:B140 B143:B147">
    <cfRule type="expression" priority="56" dxfId="3" stopIfTrue="1">
      <formula>$C$137&lt;&gt;1</formula>
    </cfRule>
  </conditionalFormatting>
  <conditionalFormatting sqref="B152:B153">
    <cfRule type="expression" priority="57" dxfId="3" stopIfTrue="1">
      <formula>$C$150&lt;&gt;1</formula>
    </cfRule>
  </conditionalFormatting>
  <conditionalFormatting sqref="C152">
    <cfRule type="expression" priority="58" dxfId="4" stopIfTrue="1">
      <formula>$C$150&lt;&gt;1</formula>
    </cfRule>
  </conditionalFormatting>
  <conditionalFormatting sqref="C150 C154">
    <cfRule type="expression" priority="59" dxfId="4" stopIfTrue="1">
      <formula>$C$148&lt;&gt;1</formula>
    </cfRule>
  </conditionalFormatting>
  <conditionalFormatting sqref="B150:B151 B154:B155">
    <cfRule type="expression" priority="60" dxfId="3" stopIfTrue="1">
      <formula>$C$148&lt;&gt;1</formula>
    </cfRule>
  </conditionalFormatting>
  <conditionalFormatting sqref="B160:B161">
    <cfRule type="expression" priority="61" dxfId="3" stopIfTrue="1">
      <formula>$C$158&lt;&gt;1</formula>
    </cfRule>
  </conditionalFormatting>
  <conditionalFormatting sqref="C160">
    <cfRule type="expression" priority="62" dxfId="4" stopIfTrue="1">
      <formula>$C$158&lt;&gt;1</formula>
    </cfRule>
  </conditionalFormatting>
  <conditionalFormatting sqref="C158 C162">
    <cfRule type="expression" priority="63" dxfId="4" stopIfTrue="1">
      <formula>$C$156&lt;&gt;1</formula>
    </cfRule>
  </conditionalFormatting>
  <conditionalFormatting sqref="B158:B159 B162:B163">
    <cfRule type="expression" priority="64" dxfId="3" stopIfTrue="1">
      <formula>$C$156&lt;&gt;1</formula>
    </cfRule>
  </conditionalFormatting>
  <conditionalFormatting sqref="B168:B169">
    <cfRule type="expression" priority="65" dxfId="3" stopIfTrue="1">
      <formula>$C$166&lt;&gt;1</formula>
    </cfRule>
  </conditionalFormatting>
  <conditionalFormatting sqref="C168">
    <cfRule type="expression" priority="66" dxfId="4" stopIfTrue="1">
      <formula>$C$166&lt;&gt;1</formula>
    </cfRule>
  </conditionalFormatting>
  <conditionalFormatting sqref="C166 C170">
    <cfRule type="expression" priority="67" dxfId="4" stopIfTrue="1">
      <formula>$C$164&lt;&gt;1</formula>
    </cfRule>
  </conditionalFormatting>
  <conditionalFormatting sqref="B166:B167 B170:B171">
    <cfRule type="expression" priority="68" dxfId="3" stopIfTrue="1">
      <formula>$C$164&lt;&gt;1</formula>
    </cfRule>
  </conditionalFormatting>
  <dataValidations count="1">
    <dataValidation type="whole" allowBlank="1" showInputMessage="1" showErrorMessage="1" errorTitle="Erreur" error="Vous ne pouvez saisir que les valeurs suivantes: &#10;1 pour Oui, 2 pour Non" sqref="C114 C137 C135 C139 C141 C144 C88 C86 C90 C92 C95 C129 C164 C119 C123 C125 C127 C131 C133 C162 C166 C168 C12 C10 C31 C29 C35 C33 C23 C160 C27 C25 C39 C37 C43 C41 C47 C45 C49 C51 C54 C58 C56 C60 C62 C65 C121 C69 C67 C73 C71 C84 C81 C79 C75 C77 C106 C103 C101 C97 C99 C117 C110 C108 C112 C148 C146 C150 C152 C156 C154 C158 C170">
      <formula1>1</formula1>
      <formula2>2</formula2>
    </dataValidation>
  </dataValidations>
  <printOptions/>
  <pageMargins left="0.17" right="0.17" top="0.67" bottom="0.65" header="0.37" footer="0.36"/>
  <pageSetup horizontalDpi="600" verticalDpi="600" orientation="portrait" paperSize="9" r:id="rId2"/>
  <headerFooter alignWithMargins="0">
    <oddFooter>&amp;R&amp;9&amp;P / &amp;N</oddFooter>
  </headerFooter>
  <rowBreaks count="4" manualBreakCount="4">
    <brk id="38" max="255" man="1"/>
    <brk id="76" max="255" man="1"/>
    <brk id="120" max="255" man="1"/>
    <brk id="163" max="255" man="1"/>
  </rowBreaks>
  <drawing r:id="rId1"/>
</worksheet>
</file>

<file path=xl/worksheets/sheet19.xml><?xml version="1.0" encoding="utf-8"?>
<worksheet xmlns="http://schemas.openxmlformats.org/spreadsheetml/2006/main" xmlns:r="http://schemas.openxmlformats.org/officeDocument/2006/relationships">
  <sheetPr codeName="Feuil16"/>
  <dimension ref="A1:BM2"/>
  <sheetViews>
    <sheetView workbookViewId="0" topLeftCell="Y1">
      <selection activeCell="AI3" sqref="AI3"/>
    </sheetView>
  </sheetViews>
  <sheetFormatPr defaultColWidth="11.421875" defaultRowHeight="12.75"/>
  <cols>
    <col min="16" max="17" width="12.421875" style="0" bestFit="1" customWidth="1"/>
    <col min="18" max="24" width="12.421875" style="0" customWidth="1"/>
    <col min="25" max="26" width="13.421875" style="0" bestFit="1" customWidth="1"/>
    <col min="27" max="27" width="13.421875" style="0" customWidth="1"/>
    <col min="34" max="34" width="12.8515625" style="0" bestFit="1" customWidth="1"/>
    <col min="35" max="35" width="11.8515625" style="0" bestFit="1" customWidth="1"/>
    <col min="45" max="45" width="14.00390625" style="0" bestFit="1" customWidth="1"/>
    <col min="50" max="50" width="13.421875" style="0" bestFit="1" customWidth="1"/>
    <col min="57" max="57" width="11.8515625" style="0" bestFit="1" customWidth="1"/>
  </cols>
  <sheetData>
    <row r="1" spans="1:65" s="19" customFormat="1" ht="12.75">
      <c r="A1" s="19" t="s">
        <v>631</v>
      </c>
      <c r="B1" s="19" t="s">
        <v>271</v>
      </c>
      <c r="C1" s="19" t="s">
        <v>792</v>
      </c>
      <c r="D1" s="19" t="s">
        <v>794</v>
      </c>
      <c r="E1" s="19" t="s">
        <v>795</v>
      </c>
      <c r="F1" s="19" t="s">
        <v>796</v>
      </c>
      <c r="G1" s="19" t="s">
        <v>797</v>
      </c>
      <c r="H1" s="19" t="s">
        <v>329</v>
      </c>
      <c r="I1" s="19" t="s">
        <v>330</v>
      </c>
      <c r="J1" s="19" t="s">
        <v>331</v>
      </c>
      <c r="K1" s="19" t="s">
        <v>332</v>
      </c>
      <c r="L1" s="19" t="s">
        <v>333</v>
      </c>
      <c r="M1" s="19" t="s">
        <v>334</v>
      </c>
      <c r="N1" s="19" t="s">
        <v>286</v>
      </c>
      <c r="O1" s="19" t="s">
        <v>798</v>
      </c>
      <c r="P1" s="19" t="s">
        <v>287</v>
      </c>
      <c r="Q1" s="19" t="s">
        <v>799</v>
      </c>
      <c r="R1" s="19" t="s">
        <v>288</v>
      </c>
      <c r="S1" s="19" t="s">
        <v>289</v>
      </c>
      <c r="T1" s="19" t="s">
        <v>290</v>
      </c>
      <c r="U1" s="19" t="s">
        <v>335</v>
      </c>
      <c r="V1" s="19" t="s">
        <v>336</v>
      </c>
      <c r="W1" s="19" t="s">
        <v>291</v>
      </c>
      <c r="X1" s="19" t="s">
        <v>292</v>
      </c>
      <c r="Y1" s="19" t="s">
        <v>293</v>
      </c>
      <c r="Z1" s="19" t="s">
        <v>337</v>
      </c>
      <c r="AA1" s="19" t="s">
        <v>294</v>
      </c>
      <c r="AB1" s="19" t="s">
        <v>800</v>
      </c>
      <c r="AC1" s="61" t="s">
        <v>1</v>
      </c>
      <c r="AD1" s="19" t="s">
        <v>2</v>
      </c>
      <c r="AE1" s="19" t="s">
        <v>343</v>
      </c>
      <c r="AF1" s="19" t="s">
        <v>295</v>
      </c>
      <c r="AG1" s="19" t="s">
        <v>3</v>
      </c>
      <c r="AH1" s="19" t="s">
        <v>1079</v>
      </c>
      <c r="AI1" s="19" t="s">
        <v>344</v>
      </c>
      <c r="AJ1" s="61" t="s">
        <v>807</v>
      </c>
      <c r="AK1" s="19" t="s">
        <v>808</v>
      </c>
      <c r="AL1" s="19" t="s">
        <v>809</v>
      </c>
      <c r="AM1" s="19" t="s">
        <v>810</v>
      </c>
      <c r="AN1" s="19" t="s">
        <v>811</v>
      </c>
      <c r="AO1" s="19" t="s">
        <v>812</v>
      </c>
      <c r="AP1" s="19" t="s">
        <v>813</v>
      </c>
      <c r="AQ1" s="19" t="s">
        <v>1110</v>
      </c>
      <c r="AR1" s="19" t="s">
        <v>831</v>
      </c>
      <c r="AS1" s="19" t="s">
        <v>339</v>
      </c>
      <c r="AT1" s="61" t="s">
        <v>832</v>
      </c>
      <c r="AU1" s="19" t="s">
        <v>833</v>
      </c>
      <c r="AV1" s="19" t="s">
        <v>834</v>
      </c>
      <c r="AW1" s="19" t="s">
        <v>835</v>
      </c>
      <c r="AX1" s="19" t="s">
        <v>342</v>
      </c>
      <c r="AY1" s="61" t="s">
        <v>801</v>
      </c>
      <c r="AZ1" s="19" t="s">
        <v>802</v>
      </c>
      <c r="BA1" s="19" t="s">
        <v>803</v>
      </c>
      <c r="BB1" s="19" t="s">
        <v>804</v>
      </c>
      <c r="BC1" s="19" t="s">
        <v>805</v>
      </c>
      <c r="BD1" s="19" t="s">
        <v>806</v>
      </c>
      <c r="BE1" s="19" t="s">
        <v>338</v>
      </c>
      <c r="BF1" s="19" t="s">
        <v>836</v>
      </c>
      <c r="BG1" s="19" t="s">
        <v>837</v>
      </c>
      <c r="BH1" s="19" t="s">
        <v>838</v>
      </c>
      <c r="BI1" s="19" t="s">
        <v>839</v>
      </c>
      <c r="BJ1" s="19" t="s">
        <v>4</v>
      </c>
      <c r="BK1" s="19" t="s">
        <v>340</v>
      </c>
      <c r="BL1" s="19" t="s">
        <v>341</v>
      </c>
      <c r="BM1" s="19" t="s">
        <v>840</v>
      </c>
    </row>
    <row r="2" spans="1:65" s="19" customFormat="1" ht="12.75">
      <c r="A2" s="19">
        <f>CODE</f>
        <v>0</v>
      </c>
      <c r="B2" s="19">
        <f>FINESS</f>
        <v>0</v>
      </c>
      <c r="C2" s="19">
        <f>IF(AND('CHAP IV'!C2=1,'CHAP IV'!D2=1,'CHAP IV'!E2=1),1,0)</f>
        <v>0</v>
      </c>
      <c r="D2" s="19">
        <f>IF(AND('CHAP IV'!I2=1,'CHAP IV'!J2=1,'CHAP IV'!K2=1),1,0)</f>
        <v>0</v>
      </c>
      <c r="E2" s="19">
        <f>IF(AND('CHAP IV'!L2=1,'CHAP IV'!M2=1,'CHAP IV'!N2=1),1,0)</f>
        <v>0</v>
      </c>
      <c r="F2" s="19">
        <f>IF(AND('CHAP IV'!O2=1,'CHAP IV'!P2=1,'CHAP IV'!Q2=1),1,0)</f>
        <v>0</v>
      </c>
      <c r="G2" s="19">
        <f>IF(AND('CHAP IV'!U2=1,'CHAP IV'!V2=1,'CHAP IV'!W2=1),1,0)</f>
        <v>0</v>
      </c>
      <c r="H2" s="19">
        <f>IF(AND('CHAP IV'!X2=1,'CHAP IV'!Y2=1,'CHAP IV'!Z2=1),1,0)</f>
        <v>0</v>
      </c>
      <c r="I2" s="19">
        <f>IF(AND('CHAP IV'!AA2=1,'CHAP IV'!AB2=1,'CHAP IV'!AC2=1),1,0)</f>
        <v>0</v>
      </c>
      <c r="J2" s="19">
        <f>IF(AND('CHAP IV'!AD2=1,'CHAP IV'!AE2=1,'CHAP IV'!AF2=1),1,0)</f>
        <v>0</v>
      </c>
      <c r="K2" s="19">
        <f>IF(AND('CHAP IV'!AG2=1,'CHAP IV'!AH2=1,'CHAP IV'!AI2=1),1,0)</f>
        <v>0</v>
      </c>
      <c r="L2" s="19">
        <f>IF(AND('CHAP IV'!AJ2=1,'CHAP IV'!AK2=1,'CHAP IV'!AL2=1),1,0)</f>
        <v>0</v>
      </c>
      <c r="M2" s="19">
        <f>IF(AND('CHAP IV'!AP2=1,'CHAP IV'!AQ2=1,'CHAP IV'!AR2=1),1,0)</f>
        <v>0</v>
      </c>
      <c r="N2" s="19">
        <f>IF(AND('CHAP IV'!AS2=1,'CHAP IV'!AT2=1,'CHAP IV'!AU2=1),1,0)</f>
        <v>0</v>
      </c>
      <c r="O2" s="19">
        <f>SUM(C2:N2)</f>
        <v>0</v>
      </c>
      <c r="P2" s="19">
        <f>IF('CHAP IV'!C2=2,0,1)</f>
        <v>1</v>
      </c>
      <c r="Q2" s="19">
        <f>IF('CHAP IV'!I2=2,0,1)</f>
        <v>1</v>
      </c>
      <c r="R2" s="19">
        <f>IF('CHAP IV'!L2=2,0,1)</f>
        <v>1</v>
      </c>
      <c r="S2" s="19">
        <f>IF('CHAP IV'!O2=2,0,1)</f>
        <v>1</v>
      </c>
      <c r="T2" s="19">
        <f>IF('CHAP IV'!U2=2,0,1)</f>
        <v>1</v>
      </c>
      <c r="U2" s="19">
        <f>IF('CHAP IV'!X2=2,0,1)</f>
        <v>1</v>
      </c>
      <c r="V2" s="19">
        <f>IF('CHAP IV'!AA2=2,0,1)</f>
        <v>1</v>
      </c>
      <c r="W2" s="19">
        <f>IF('CHAP IV'!AD2=2,0,1)</f>
        <v>1</v>
      </c>
      <c r="X2" s="19">
        <f>IF('CHAP IV'!AG2=2,0,1)</f>
        <v>1</v>
      </c>
      <c r="Y2" s="19">
        <f>IF('CHAP IV'!AJ2=2,0,1)</f>
        <v>1</v>
      </c>
      <c r="Z2" s="19">
        <f>IF('CHAP IV'!AP2=2,0,1)</f>
        <v>1</v>
      </c>
      <c r="AA2" s="19">
        <f>IF('CHAP IV'!AS2=2,0,1)</f>
        <v>1</v>
      </c>
      <c r="AB2" s="19">
        <f>SUM(P2:AA2)</f>
        <v>12</v>
      </c>
      <c r="AC2" s="61">
        <f>IF('CHAP IV'!AY2=1,1,0)</f>
        <v>0</v>
      </c>
      <c r="AD2" s="94">
        <f>IF('CHAP IV'!AZ2=1,1,0)</f>
        <v>0</v>
      </c>
      <c r="AE2" s="19">
        <f>IF('CHAP IV'!BA2=1,1,0)</f>
        <v>0</v>
      </c>
      <c r="AF2" s="19">
        <f>IF('CHAP IV'!BB2=1,1,0)</f>
        <v>0</v>
      </c>
      <c r="AG2" s="19">
        <f>SUM(AC2:AF2)</f>
        <v>0</v>
      </c>
      <c r="AH2" s="19">
        <f>IF('CHAP IV'!BA2=3,0,1)</f>
        <v>1</v>
      </c>
      <c r="AI2" s="19">
        <f>SUM(AH2,3)</f>
        <v>4</v>
      </c>
      <c r="AJ2" s="61">
        <f>IF('CHAP IV'!BC2=1,1,0)</f>
        <v>0</v>
      </c>
      <c r="AK2" s="94">
        <f>IF('CHAP IV'!BD2=1,1,0)</f>
        <v>0</v>
      </c>
      <c r="AL2" s="94">
        <f>IF('CHAP IV'!BE2=1,1,0)</f>
        <v>0</v>
      </c>
      <c r="AM2" s="94">
        <f>IF('CHAP IV'!BF2=1,1,0)</f>
        <v>0</v>
      </c>
      <c r="AN2" s="19">
        <f>IF(AND('CHAP IV'!BG2=1,'CHAP IV'!BH2=1,'CHAP IV'!BI2=1),1,0)</f>
        <v>0</v>
      </c>
      <c r="AO2" s="19">
        <f>IF('CHAP IV'!BJ2=1,1,0)</f>
        <v>0</v>
      </c>
      <c r="AP2" s="19">
        <f>IF('CHAP IV'!BK2=1,1,0)</f>
        <v>0</v>
      </c>
      <c r="AQ2" s="19">
        <f>IF('CHAP IV'!BL2=1,1,0)</f>
        <v>0</v>
      </c>
      <c r="AR2" s="19">
        <f>SUM(AJ2:AQ2)</f>
        <v>0</v>
      </c>
      <c r="AS2" s="19">
        <v>8</v>
      </c>
      <c r="AT2" s="61">
        <f>IF('CHAP IV'!BM2=1,1,0)</f>
        <v>0</v>
      </c>
      <c r="AU2" s="94">
        <f>IF(AND('CHAP IV'!BN2=1,'CHAP IV'!BO2=1,'CHAP IV'!BP2=1),1,0)</f>
        <v>0</v>
      </c>
      <c r="AV2" s="19">
        <f>IF('CHAP IV'!BQ2=1,1,0)</f>
        <v>0</v>
      </c>
      <c r="AW2" s="19">
        <f>SUM(AT2:AV2)</f>
        <v>0</v>
      </c>
      <c r="AX2" s="19">
        <v>3</v>
      </c>
      <c r="AY2" s="61">
        <f>IF('CHAP IV'!BR2=1,1,0)</f>
        <v>0</v>
      </c>
      <c r="AZ2" s="19">
        <f>IF(AND('CHAP IV'!BS2=1,'CHAP IV'!BT2=1),1,0)</f>
        <v>0</v>
      </c>
      <c r="BA2" s="19">
        <f>IF('CHAP IV'!BU2=1,1,0)</f>
        <v>0</v>
      </c>
      <c r="BB2" s="19">
        <f>IF('CHAP IV'!BV2=1,1,0)</f>
        <v>0</v>
      </c>
      <c r="BC2" s="19">
        <f>IF('CHAP IV'!BX2=1,1,0)</f>
        <v>0</v>
      </c>
      <c r="BD2" s="19">
        <f>SUM(AY2:BC2)</f>
        <v>0</v>
      </c>
      <c r="BE2" s="19">
        <v>5</v>
      </c>
      <c r="BF2" s="59">
        <f>IF(AB2=0,"-",O2/AB2*100)</f>
        <v>0</v>
      </c>
      <c r="BG2" s="59">
        <f>AG2/AI2*100</f>
        <v>0</v>
      </c>
      <c r="BH2" s="59">
        <f>AR2/AS2*100</f>
        <v>0</v>
      </c>
      <c r="BI2" s="59">
        <f>AW2/AX2*100</f>
        <v>0</v>
      </c>
      <c r="BJ2" s="59">
        <f>BD2/BE2*100</f>
        <v>0</v>
      </c>
      <c r="BK2" s="125">
        <f>O2+BD2+AR2+AW2+AG2</f>
        <v>0</v>
      </c>
      <c r="BL2" s="125">
        <f>AB2+BE2+AS2+AX2+AI2</f>
        <v>32</v>
      </c>
      <c r="BM2" s="59">
        <f>BK2/BL2*100</f>
        <v>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workbookViewId="0" topLeftCell="A1">
      <selection activeCell="A29" sqref="A29:N34"/>
    </sheetView>
  </sheetViews>
  <sheetFormatPr defaultColWidth="11.421875" defaultRowHeight="12.75"/>
  <cols>
    <col min="3" max="3" width="7.7109375" style="0" customWidth="1"/>
    <col min="4" max="4" width="3.140625" style="0" customWidth="1"/>
    <col min="5" max="5" width="5.7109375" style="0" customWidth="1"/>
    <col min="6" max="6" width="9.7109375" style="0" customWidth="1"/>
    <col min="7" max="7" width="3.140625" style="0" customWidth="1"/>
    <col min="10" max="10" width="14.8515625" style="0" customWidth="1"/>
    <col min="13" max="13" width="11.28125" style="0" customWidth="1"/>
    <col min="14" max="14" width="17.421875" style="0" customWidth="1"/>
  </cols>
  <sheetData>
    <row r="1" spans="15:23" ht="9.75" customHeight="1">
      <c r="O1" s="96"/>
      <c r="P1" s="96"/>
      <c r="Q1" s="96"/>
      <c r="R1" s="96"/>
      <c r="S1" s="96"/>
      <c r="T1" s="96"/>
      <c r="U1" s="96"/>
      <c r="V1" s="96"/>
      <c r="W1" s="96"/>
    </row>
    <row r="2" spans="1:23" ht="22.5" customHeight="1">
      <c r="A2" s="213" t="s">
        <v>301</v>
      </c>
      <c r="B2" s="213"/>
      <c r="C2" s="213"/>
      <c r="D2" s="213"/>
      <c r="E2" s="213"/>
      <c r="F2" s="213"/>
      <c r="G2" s="213"/>
      <c r="H2" s="213"/>
      <c r="I2" s="213"/>
      <c r="J2" s="213"/>
      <c r="K2" s="213"/>
      <c r="L2" s="213"/>
      <c r="M2" s="213"/>
      <c r="N2" s="213"/>
      <c r="O2" s="97" t="s">
        <v>203</v>
      </c>
      <c r="P2" s="96"/>
      <c r="Q2" s="96"/>
      <c r="R2" s="96"/>
      <c r="S2" s="96"/>
      <c r="T2" s="96"/>
      <c r="U2" s="96"/>
      <c r="V2" s="96"/>
      <c r="W2" s="96"/>
    </row>
    <row r="3" spans="1:23" ht="17.25" customHeight="1">
      <c r="A3" s="214" t="s">
        <v>99</v>
      </c>
      <c r="B3" s="214"/>
      <c r="C3" s="214"/>
      <c r="D3" s="214"/>
      <c r="E3" s="214"/>
      <c r="F3" s="214"/>
      <c r="G3" s="214"/>
      <c r="H3" s="214"/>
      <c r="I3" s="214"/>
      <c r="J3" s="214"/>
      <c r="K3" s="214"/>
      <c r="L3" s="214"/>
      <c r="M3" s="214"/>
      <c r="N3" s="214"/>
      <c r="O3" s="97" t="s">
        <v>204</v>
      </c>
      <c r="P3" s="96"/>
      <c r="Q3" s="96"/>
      <c r="R3" s="96"/>
      <c r="S3" s="96"/>
      <c r="T3" s="96"/>
      <c r="U3" s="96"/>
      <c r="V3" s="96"/>
      <c r="W3" s="96"/>
    </row>
    <row r="4" spans="1:23" ht="32.25" customHeight="1">
      <c r="A4" s="215" t="str">
        <f>"Date de l'évaluation: "&amp;TEXT(DATE,"jj/mm/aaaa")</f>
        <v>Date de l'évaluation: 00/01/1900</v>
      </c>
      <c r="B4" s="215"/>
      <c r="C4" s="215"/>
      <c r="D4" s="215"/>
      <c r="E4" s="215"/>
      <c r="F4" s="215"/>
      <c r="G4" s="215"/>
      <c r="H4" s="215"/>
      <c r="I4" s="215"/>
      <c r="J4" s="215"/>
      <c r="K4" s="215"/>
      <c r="L4" s="215"/>
      <c r="M4" s="215"/>
      <c r="N4" s="215"/>
      <c r="O4" s="96"/>
      <c r="P4" s="96"/>
      <c r="Q4" s="96"/>
      <c r="R4" s="96"/>
      <c r="S4" s="96"/>
      <c r="T4" s="96"/>
      <c r="U4" s="96"/>
      <c r="V4" s="96"/>
      <c r="W4" s="96"/>
    </row>
    <row r="5" spans="15:23" ht="12.75">
      <c r="O5" s="108" t="s">
        <v>1202</v>
      </c>
      <c r="P5" s="96"/>
      <c r="Q5" s="96"/>
      <c r="R5" s="96"/>
      <c r="S5" s="96"/>
      <c r="T5" s="96"/>
      <c r="U5" s="96"/>
      <c r="V5" s="96"/>
      <c r="W5" s="96"/>
    </row>
    <row r="6" spans="1:23" ht="15">
      <c r="A6" s="133" t="s">
        <v>367</v>
      </c>
      <c r="B6" s="80"/>
      <c r="C6" s="81"/>
      <c r="D6" s="81"/>
      <c r="E6" s="81"/>
      <c r="F6" s="82"/>
      <c r="G6" s="84"/>
      <c r="H6" s="133" t="s">
        <v>1206</v>
      </c>
      <c r="I6" s="81"/>
      <c r="J6" s="81"/>
      <c r="K6" s="81"/>
      <c r="L6" s="81"/>
      <c r="M6" s="81"/>
      <c r="N6" s="81"/>
      <c r="O6" s="108" t="s">
        <v>1204</v>
      </c>
      <c r="P6" s="96"/>
      <c r="Q6" s="96"/>
      <c r="R6" s="96"/>
      <c r="S6" s="96"/>
      <c r="T6" s="96"/>
      <c r="U6" s="96"/>
      <c r="V6" s="96"/>
      <c r="W6" s="96"/>
    </row>
    <row r="7" spans="15:23" ht="12.75" customHeight="1">
      <c r="O7" s="109" t="s">
        <v>1205</v>
      </c>
      <c r="P7" s="96"/>
      <c r="Q7" s="96"/>
      <c r="R7" s="96"/>
      <c r="S7" s="96"/>
      <c r="T7" s="96"/>
      <c r="U7" s="96"/>
      <c r="V7" s="96"/>
      <c r="W7" s="96"/>
    </row>
    <row r="8" spans="1:23" ht="12.75" customHeight="1">
      <c r="A8" s="218" t="str">
        <f>IF(NOM="","Nom de l'établissement non saisi",NOM)</f>
        <v>Nom de l'établissement non saisi</v>
      </c>
      <c r="B8" s="218"/>
      <c r="C8" s="218"/>
      <c r="D8" s="218"/>
      <c r="E8" s="218"/>
      <c r="F8" s="218"/>
      <c r="O8" s="97"/>
      <c r="P8" s="96"/>
      <c r="Q8" s="96"/>
      <c r="R8" s="96"/>
      <c r="S8" s="96"/>
      <c r="T8" s="96"/>
      <c r="U8" s="96"/>
      <c r="V8" s="96"/>
      <c r="W8" s="96"/>
    </row>
    <row r="9" spans="8:23" ht="6" customHeight="1">
      <c r="H9" s="85"/>
      <c r="O9" s="96"/>
      <c r="P9" s="96"/>
      <c r="Q9" s="96"/>
      <c r="R9" s="96"/>
      <c r="S9" s="96"/>
      <c r="T9" s="96"/>
      <c r="U9" s="96"/>
      <c r="V9" s="96"/>
      <c r="W9" s="96"/>
    </row>
    <row r="10" spans="1:23" ht="12.75">
      <c r="A10" s="218">
        <f>IF(Etablissement!E9="",Etablissement!E11,Etablissement!E9&amp;" "&amp;Etablissement!E11)</f>
        <v>0</v>
      </c>
      <c r="B10" s="218"/>
      <c r="C10" s="218"/>
      <c r="D10" s="218"/>
      <c r="E10" s="218"/>
      <c r="F10" s="218"/>
      <c r="H10" s="85"/>
      <c r="O10" s="96"/>
      <c r="P10" s="96"/>
      <c r="Q10" s="96"/>
      <c r="R10" s="96"/>
      <c r="S10" s="96"/>
      <c r="T10" s="96"/>
      <c r="U10" s="96"/>
      <c r="V10" s="96"/>
      <c r="W10" s="96"/>
    </row>
    <row r="11" spans="1:23" ht="12" customHeight="1">
      <c r="A11" s="83"/>
      <c r="H11" s="85"/>
      <c r="O11" s="96"/>
      <c r="P11" s="96"/>
      <c r="Q11" s="96"/>
      <c r="R11" s="96"/>
      <c r="S11" s="96"/>
      <c r="T11" s="96"/>
      <c r="U11" s="96"/>
      <c r="V11" s="96"/>
      <c r="W11" s="96"/>
    </row>
    <row r="12" spans="1:23" ht="12.75">
      <c r="A12" s="83" t="s">
        <v>1081</v>
      </c>
      <c r="B12" s="83"/>
      <c r="E12" s="216" t="str">
        <f>IF(NATURE="","Non saisi",IF(NATURE=1,"FAM",IF(NATURE=2,"MAS","FAM+MAS")))</f>
        <v>Non saisi</v>
      </c>
      <c r="F12" s="217"/>
      <c r="H12" s="85"/>
      <c r="O12" s="96"/>
      <c r="P12" s="96"/>
      <c r="Q12" s="96"/>
      <c r="R12" s="96"/>
      <c r="S12" s="96"/>
      <c r="T12" s="96"/>
      <c r="U12" s="96"/>
      <c r="V12" s="96"/>
      <c r="W12" s="96"/>
    </row>
    <row r="13" spans="8:23" ht="6" customHeight="1">
      <c r="H13" s="85"/>
      <c r="O13" s="96"/>
      <c r="P13" s="96"/>
      <c r="Q13" s="96"/>
      <c r="R13" s="96"/>
      <c r="S13" s="96"/>
      <c r="T13" s="96"/>
      <c r="U13" s="96"/>
      <c r="V13" s="96"/>
      <c r="W13" s="96"/>
    </row>
    <row r="14" spans="1:23" ht="12.75">
      <c r="A14" s="83" t="s">
        <v>589</v>
      </c>
      <c r="B14" s="83"/>
      <c r="E14" s="132"/>
      <c r="F14" s="93" t="str">
        <f>IF(NBLIT="","Non saisi",NBLIT)</f>
        <v>Non saisi</v>
      </c>
      <c r="H14" s="85"/>
      <c r="O14" s="96"/>
      <c r="P14" s="96"/>
      <c r="Q14" s="96"/>
      <c r="R14" s="96"/>
      <c r="S14" s="96"/>
      <c r="T14" s="96"/>
      <c r="U14" s="96"/>
      <c r="V14" s="96"/>
      <c r="W14" s="96"/>
    </row>
    <row r="15" spans="8:23" ht="6" customHeight="1">
      <c r="H15" s="85"/>
      <c r="O15" s="96"/>
      <c r="P15" s="96"/>
      <c r="Q15" s="96"/>
      <c r="R15" s="96"/>
      <c r="S15" s="96"/>
      <c r="T15" s="96"/>
      <c r="U15" s="96"/>
      <c r="V15" s="96"/>
      <c r="W15" s="96"/>
    </row>
    <row r="16" spans="1:23" ht="12.75" customHeight="1">
      <c r="A16" s="134" t="s">
        <v>1066</v>
      </c>
      <c r="B16" s="80"/>
      <c r="C16" s="81"/>
      <c r="D16" s="81"/>
      <c r="E16" s="81"/>
      <c r="F16" s="82"/>
      <c r="H16" s="85"/>
      <c r="O16" s="96"/>
      <c r="P16" s="96"/>
      <c r="Q16" s="96"/>
      <c r="R16" s="96"/>
      <c r="S16" s="96"/>
      <c r="T16" s="96"/>
      <c r="U16" s="96"/>
      <c r="V16" s="96"/>
      <c r="W16" s="96"/>
    </row>
    <row r="17" spans="8:23" ht="12.75" customHeight="1">
      <c r="H17" s="85"/>
      <c r="O17" s="96"/>
      <c r="P17" s="96"/>
      <c r="Q17" s="96"/>
      <c r="R17" s="96"/>
      <c r="S17" s="96"/>
      <c r="T17" s="96"/>
      <c r="U17" s="96"/>
      <c r="V17" s="96"/>
      <c r="W17" s="96"/>
    </row>
    <row r="18" spans="1:23" ht="12.75" customHeight="1">
      <c r="A18" s="83" t="str">
        <f>"Vous obtenez un total de "&amp;Rapport!E31&amp;" points sur "&amp;Rapport!F31&amp;" attendus:"</f>
        <v>Vous obtenez un total de 0 points sur 199 attendus:</v>
      </c>
      <c r="H18" s="85"/>
      <c r="O18" s="96"/>
      <c r="P18" s="96"/>
      <c r="Q18" s="96"/>
      <c r="R18" s="96"/>
      <c r="S18" s="96"/>
      <c r="T18" s="96"/>
      <c r="U18" s="96"/>
      <c r="V18" s="96"/>
      <c r="W18" s="96"/>
    </row>
    <row r="19" spans="8:23" ht="12.75" customHeight="1">
      <c r="H19" s="85"/>
      <c r="O19" s="96"/>
      <c r="P19" s="96"/>
      <c r="Q19" s="96"/>
      <c r="R19" s="96"/>
      <c r="S19" s="96"/>
      <c r="T19" s="96"/>
      <c r="U19" s="96"/>
      <c r="V19" s="96"/>
      <c r="W19" s="96"/>
    </row>
    <row r="20" spans="1:23" ht="15" customHeight="1">
      <c r="A20" s="211">
        <f>Rapport!E31/Rapport!F31</f>
        <v>0</v>
      </c>
      <c r="B20" s="211"/>
      <c r="C20" s="211"/>
      <c r="D20" s="211"/>
      <c r="E20" s="211"/>
      <c r="F20" s="211"/>
      <c r="H20" s="85"/>
      <c r="O20" s="96"/>
      <c r="P20" s="96"/>
      <c r="Q20" s="96"/>
      <c r="R20" s="96"/>
      <c r="S20" s="96"/>
      <c r="T20" s="96"/>
      <c r="U20" s="96"/>
      <c r="V20" s="96"/>
      <c r="W20" s="96"/>
    </row>
    <row r="21" spans="1:23" ht="12.75" customHeight="1">
      <c r="A21" s="212" t="s">
        <v>159</v>
      </c>
      <c r="B21" s="212"/>
      <c r="C21" s="212"/>
      <c r="D21" s="212"/>
      <c r="E21" s="212"/>
      <c r="F21" s="212"/>
      <c r="H21" s="85"/>
      <c r="O21" s="96"/>
      <c r="P21" s="96"/>
      <c r="Q21" s="96"/>
      <c r="R21" s="96"/>
      <c r="S21" s="96"/>
      <c r="T21" s="96"/>
      <c r="U21" s="96"/>
      <c r="V21" s="96"/>
      <c r="W21" s="96"/>
    </row>
    <row r="22" spans="4:23" ht="10.5" customHeight="1">
      <c r="D22" s="4"/>
      <c r="E22" s="4"/>
      <c r="F22" s="4"/>
      <c r="H22" s="85"/>
      <c r="O22" s="96"/>
      <c r="P22" s="96"/>
      <c r="Q22" s="96"/>
      <c r="R22" s="96"/>
      <c r="S22" s="96"/>
      <c r="T22" s="96"/>
      <c r="U22" s="96"/>
      <c r="V22" s="96"/>
      <c r="W22" s="96"/>
    </row>
    <row r="23" spans="1:23" ht="18.75" customHeight="1">
      <c r="A23" s="202" t="str">
        <f>IF(A20&gt;=75%,post4,IF(A20&gt;49%,post3,IF(A20&gt;24%,post2,post1)))</f>
        <v>L'établissement est en retard dans la prévention des IAS et doit s'engager dans la mise en place d'un programme d'actions.</v>
      </c>
      <c r="B23" s="203"/>
      <c r="C23" s="203"/>
      <c r="D23" s="203"/>
      <c r="E23" s="203"/>
      <c r="F23" s="204"/>
      <c r="O23" s="96"/>
      <c r="P23" s="96"/>
      <c r="Q23" s="96"/>
      <c r="R23" s="96"/>
      <c r="S23" s="96"/>
      <c r="T23" s="96"/>
      <c r="U23" s="96"/>
      <c r="V23" s="96"/>
      <c r="W23" s="96"/>
    </row>
    <row r="24" spans="1:23" ht="24.75" customHeight="1">
      <c r="A24" s="205"/>
      <c r="B24" s="206"/>
      <c r="C24" s="206"/>
      <c r="D24" s="206"/>
      <c r="E24" s="206"/>
      <c r="F24" s="207"/>
      <c r="H24" s="85"/>
      <c r="O24" s="96"/>
      <c r="P24" s="96"/>
      <c r="Q24" s="96"/>
      <c r="R24" s="96"/>
      <c r="S24" s="96"/>
      <c r="T24" s="96"/>
      <c r="U24" s="96"/>
      <c r="V24" s="96"/>
      <c r="W24" s="96"/>
    </row>
    <row r="25" spans="1:23" ht="13.5" customHeight="1">
      <c r="A25" s="208" t="s">
        <v>1211</v>
      </c>
      <c r="B25" s="209"/>
      <c r="C25" s="209"/>
      <c r="D25" s="209"/>
      <c r="E25" s="209"/>
      <c r="F25" s="210"/>
      <c r="H25" s="85"/>
      <c r="O25" s="96"/>
      <c r="P25" s="96"/>
      <c r="Q25" s="96"/>
      <c r="R25" s="96"/>
      <c r="S25" s="96"/>
      <c r="T25" s="96"/>
      <c r="U25" s="96"/>
      <c r="V25" s="96"/>
      <c r="W25" s="96"/>
    </row>
    <row r="26" spans="8:23" ht="12.75">
      <c r="H26" s="85"/>
      <c r="O26" s="96"/>
      <c r="P26" s="96"/>
      <c r="Q26" s="96"/>
      <c r="R26" s="96"/>
      <c r="S26" s="96"/>
      <c r="T26" s="96"/>
      <c r="U26" s="96"/>
      <c r="V26" s="96"/>
      <c r="W26" s="96"/>
    </row>
    <row r="27" spans="1:23" ht="15">
      <c r="A27" s="133" t="s">
        <v>1067</v>
      </c>
      <c r="B27" s="80"/>
      <c r="C27" s="80"/>
      <c r="D27" s="80"/>
      <c r="E27" s="80"/>
      <c r="F27" s="80"/>
      <c r="G27" s="80"/>
      <c r="H27" s="80"/>
      <c r="I27" s="80"/>
      <c r="J27" s="80"/>
      <c r="K27" s="80"/>
      <c r="L27" s="80"/>
      <c r="M27" s="80"/>
      <c r="N27" s="80"/>
      <c r="O27" s="96"/>
      <c r="P27" s="96"/>
      <c r="Q27" s="96"/>
      <c r="R27" s="96"/>
      <c r="S27" s="96"/>
      <c r="T27" s="96"/>
      <c r="U27" s="96"/>
      <c r="V27" s="96"/>
      <c r="W27" s="96"/>
    </row>
    <row r="28" spans="15:23" ht="12.75">
      <c r="O28" s="96"/>
      <c r="P28" s="96"/>
      <c r="Q28" s="96"/>
      <c r="R28" s="96"/>
      <c r="S28" s="96"/>
      <c r="T28" s="96"/>
      <c r="U28" s="96"/>
      <c r="V28" s="96"/>
      <c r="W28" s="96"/>
    </row>
    <row r="29" spans="1:23" ht="12.75">
      <c r="A29" s="193"/>
      <c r="B29" s="194"/>
      <c r="C29" s="194"/>
      <c r="D29" s="194"/>
      <c r="E29" s="194"/>
      <c r="F29" s="194"/>
      <c r="G29" s="194"/>
      <c r="H29" s="194"/>
      <c r="I29" s="194"/>
      <c r="J29" s="194"/>
      <c r="K29" s="194"/>
      <c r="L29" s="194"/>
      <c r="M29" s="194"/>
      <c r="N29" s="195"/>
      <c r="O29" s="108" t="s">
        <v>1200</v>
      </c>
      <c r="P29" s="96"/>
      <c r="Q29" s="96"/>
      <c r="R29" s="96"/>
      <c r="S29" s="96"/>
      <c r="T29" s="96"/>
      <c r="U29" s="96"/>
      <c r="V29" s="96"/>
      <c r="W29" s="96"/>
    </row>
    <row r="30" spans="1:23" ht="12.75">
      <c r="A30" s="196"/>
      <c r="B30" s="197"/>
      <c r="C30" s="197"/>
      <c r="D30" s="197"/>
      <c r="E30" s="197"/>
      <c r="F30" s="197"/>
      <c r="G30" s="197"/>
      <c r="H30" s="197"/>
      <c r="I30" s="197"/>
      <c r="J30" s="197"/>
      <c r="K30" s="197"/>
      <c r="L30" s="197"/>
      <c r="M30" s="197"/>
      <c r="N30" s="198"/>
      <c r="O30" s="108" t="s">
        <v>1203</v>
      </c>
      <c r="P30" s="96"/>
      <c r="Q30" s="96"/>
      <c r="R30" s="96"/>
      <c r="S30" s="96"/>
      <c r="T30" s="96"/>
      <c r="U30" s="96"/>
      <c r="V30" s="96"/>
      <c r="W30" s="96"/>
    </row>
    <row r="31" spans="1:23" ht="12.75">
      <c r="A31" s="196"/>
      <c r="B31" s="197"/>
      <c r="C31" s="197"/>
      <c r="D31" s="197"/>
      <c r="E31" s="197"/>
      <c r="F31" s="197"/>
      <c r="G31" s="197"/>
      <c r="H31" s="197"/>
      <c r="I31" s="197"/>
      <c r="J31" s="197"/>
      <c r="K31" s="197"/>
      <c r="L31" s="197"/>
      <c r="M31" s="197"/>
      <c r="N31" s="198"/>
      <c r="O31" s="108" t="s">
        <v>1199</v>
      </c>
      <c r="P31" s="96"/>
      <c r="Q31" s="96"/>
      <c r="R31" s="96"/>
      <c r="S31" s="96"/>
      <c r="T31" s="96"/>
      <c r="U31" s="96"/>
      <c r="V31" s="96"/>
      <c r="W31" s="96"/>
    </row>
    <row r="32" spans="1:23" ht="12.75">
      <c r="A32" s="196"/>
      <c r="B32" s="197"/>
      <c r="C32" s="197"/>
      <c r="D32" s="197"/>
      <c r="E32" s="197"/>
      <c r="F32" s="197"/>
      <c r="G32" s="197"/>
      <c r="H32" s="197"/>
      <c r="I32" s="197"/>
      <c r="J32" s="197"/>
      <c r="K32" s="197"/>
      <c r="L32" s="197"/>
      <c r="M32" s="197"/>
      <c r="N32" s="198"/>
      <c r="O32" s="108" t="s">
        <v>1201</v>
      </c>
      <c r="P32" s="96"/>
      <c r="Q32" s="96"/>
      <c r="R32" s="96"/>
      <c r="S32" s="96"/>
      <c r="T32" s="96"/>
      <c r="U32" s="96"/>
      <c r="V32" s="96"/>
      <c r="W32" s="96"/>
    </row>
    <row r="33" spans="1:23" ht="12.75">
      <c r="A33" s="196"/>
      <c r="B33" s="197"/>
      <c r="C33" s="197"/>
      <c r="D33" s="197"/>
      <c r="E33" s="197"/>
      <c r="F33" s="197"/>
      <c r="G33" s="197"/>
      <c r="H33" s="197"/>
      <c r="I33" s="197"/>
      <c r="J33" s="197"/>
      <c r="K33" s="197"/>
      <c r="L33" s="197"/>
      <c r="M33" s="197"/>
      <c r="N33" s="198"/>
      <c r="O33" s="96"/>
      <c r="P33" s="96"/>
      <c r="Q33" s="96"/>
      <c r="R33" s="96"/>
      <c r="S33" s="96"/>
      <c r="T33" s="96"/>
      <c r="U33" s="96"/>
      <c r="V33" s="96"/>
      <c r="W33" s="96"/>
    </row>
    <row r="34" spans="1:23" ht="12.75">
      <c r="A34" s="199"/>
      <c r="B34" s="200"/>
      <c r="C34" s="200"/>
      <c r="D34" s="200"/>
      <c r="E34" s="200"/>
      <c r="F34" s="200"/>
      <c r="G34" s="200"/>
      <c r="H34" s="200"/>
      <c r="I34" s="200"/>
      <c r="J34" s="200"/>
      <c r="K34" s="200"/>
      <c r="L34" s="200"/>
      <c r="M34" s="200"/>
      <c r="N34" s="201"/>
      <c r="O34" s="167"/>
      <c r="P34" s="167"/>
      <c r="Q34" s="96"/>
      <c r="R34" s="96"/>
      <c r="S34" s="96"/>
      <c r="T34" s="96"/>
      <c r="U34" s="96"/>
      <c r="V34" s="96"/>
      <c r="W34" s="96"/>
    </row>
    <row r="35" spans="1:23" ht="12.75">
      <c r="A35" s="89"/>
      <c r="B35" s="89"/>
      <c r="C35" s="89"/>
      <c r="D35" s="89"/>
      <c r="E35" s="89"/>
      <c r="F35" s="89"/>
      <c r="G35" s="89"/>
      <c r="H35" s="89"/>
      <c r="I35" s="89"/>
      <c r="J35" s="89"/>
      <c r="K35" s="89"/>
      <c r="L35" s="89"/>
      <c r="M35" s="89"/>
      <c r="N35" s="89"/>
      <c r="O35" s="167"/>
      <c r="P35" s="167"/>
      <c r="Q35" s="96"/>
      <c r="R35" s="96"/>
      <c r="S35" s="96"/>
      <c r="T35" s="96"/>
      <c r="U35" s="96"/>
      <c r="V35" s="96"/>
      <c r="W35" s="96"/>
    </row>
    <row r="36" spans="1:23" ht="12.75">
      <c r="A36" s="87" t="s">
        <v>100</v>
      </c>
      <c r="B36" s="86"/>
      <c r="C36" s="86"/>
      <c r="D36" s="86"/>
      <c r="E36" s="86"/>
      <c r="F36" s="86"/>
      <c r="G36" s="86"/>
      <c r="H36" s="86"/>
      <c r="I36" s="86"/>
      <c r="J36" s="86"/>
      <c r="K36" s="86"/>
      <c r="L36" s="86"/>
      <c r="M36" s="88"/>
      <c r="N36" s="135" t="s">
        <v>303</v>
      </c>
      <c r="O36" s="167"/>
      <c r="P36" s="167"/>
      <c r="Q36" s="97"/>
      <c r="R36" s="96"/>
      <c r="S36" s="96"/>
      <c r="T36" s="96"/>
      <c r="U36" s="96"/>
      <c r="V36" s="96"/>
      <c r="W36" s="96"/>
    </row>
    <row r="37" spans="1:23" ht="12.75">
      <c r="A37" s="96"/>
      <c r="B37" s="96"/>
      <c r="C37" s="96"/>
      <c r="D37" s="96"/>
      <c r="E37" s="96"/>
      <c r="F37" s="96"/>
      <c r="G37" s="96"/>
      <c r="H37" s="96"/>
      <c r="I37" s="96"/>
      <c r="J37" s="96"/>
      <c r="K37" s="96"/>
      <c r="L37" s="96"/>
      <c r="M37" s="96"/>
      <c r="N37" s="96"/>
      <c r="O37" s="113" t="s">
        <v>18</v>
      </c>
      <c r="P37" s="99">
        <f>Rapport!L30</f>
        <v>0</v>
      </c>
      <c r="Q37" s="97"/>
      <c r="R37" s="96"/>
      <c r="S37" s="96"/>
      <c r="T37" s="96"/>
      <c r="U37" s="96"/>
      <c r="V37" s="96"/>
      <c r="W37" s="96"/>
    </row>
    <row r="38" spans="1:23" ht="12.75">
      <c r="A38" s="96"/>
      <c r="B38" s="96"/>
      <c r="C38" s="96"/>
      <c r="D38" s="96"/>
      <c r="E38" s="96"/>
      <c r="F38" s="96"/>
      <c r="G38" s="96"/>
      <c r="H38" s="96"/>
      <c r="I38" s="96"/>
      <c r="J38" s="96"/>
      <c r="K38" s="96"/>
      <c r="L38" s="100"/>
      <c r="M38" s="96"/>
      <c r="N38" s="96"/>
      <c r="O38" s="113" t="s">
        <v>19</v>
      </c>
      <c r="P38" s="99">
        <f>Rapport!L29</f>
        <v>0</v>
      </c>
      <c r="Q38" s="97"/>
      <c r="R38" s="96"/>
      <c r="S38" s="96"/>
      <c r="T38" s="96"/>
      <c r="U38" s="96"/>
      <c r="V38" s="96"/>
      <c r="W38" s="96"/>
    </row>
    <row r="39" spans="1:23" ht="12.75">
      <c r="A39" s="113" t="s">
        <v>24</v>
      </c>
      <c r="B39" s="96"/>
      <c r="C39" s="96"/>
      <c r="D39" s="96"/>
      <c r="E39" s="96"/>
      <c r="F39" s="96"/>
      <c r="G39" s="96"/>
      <c r="H39" s="96"/>
      <c r="I39" s="96"/>
      <c r="J39" s="96"/>
      <c r="K39" s="96"/>
      <c r="L39" s="96"/>
      <c r="M39" s="96"/>
      <c r="N39" s="96"/>
      <c r="O39" s="113" t="s">
        <v>1080</v>
      </c>
      <c r="P39" s="99">
        <f>Rapport!L28</f>
        <v>0</v>
      </c>
      <c r="Q39" s="97"/>
      <c r="R39" s="96"/>
      <c r="S39" s="96"/>
      <c r="T39" s="96"/>
      <c r="U39" s="96"/>
      <c r="V39" s="96"/>
      <c r="W39" s="96"/>
    </row>
    <row r="40" spans="1:23" ht="12.75">
      <c r="A40" s="113" t="s">
        <v>25</v>
      </c>
      <c r="B40" s="96"/>
      <c r="C40" s="96"/>
      <c r="D40" s="96"/>
      <c r="E40" s="96"/>
      <c r="F40" s="96"/>
      <c r="G40" s="96"/>
      <c r="H40" s="96"/>
      <c r="I40" s="96"/>
      <c r="J40" s="96"/>
      <c r="K40" s="96"/>
      <c r="L40" s="100"/>
      <c r="M40" s="96"/>
      <c r="N40" s="96"/>
      <c r="O40" s="113" t="s">
        <v>21</v>
      </c>
      <c r="P40" s="99">
        <f>Rapport!L27</f>
        <v>0</v>
      </c>
      <c r="Q40" s="97"/>
      <c r="R40" s="96"/>
      <c r="S40" s="96"/>
      <c r="T40" s="96"/>
      <c r="U40" s="96"/>
      <c r="V40" s="96"/>
      <c r="W40" s="96"/>
    </row>
    <row r="41" spans="1:23" ht="12.75">
      <c r="A41" s="113" t="s">
        <v>26</v>
      </c>
      <c r="B41" s="96"/>
      <c r="C41" s="96"/>
      <c r="D41" s="96"/>
      <c r="E41" s="96"/>
      <c r="F41" s="96"/>
      <c r="G41" s="96"/>
      <c r="H41" s="96"/>
      <c r="I41" s="96"/>
      <c r="J41" s="96"/>
      <c r="K41" s="96"/>
      <c r="L41" s="96"/>
      <c r="M41" s="96"/>
      <c r="N41" s="96"/>
      <c r="O41" s="113" t="s">
        <v>22</v>
      </c>
      <c r="P41" s="99">
        <f>Rapport!L26</f>
        <v>0</v>
      </c>
      <c r="Q41" s="97"/>
      <c r="R41" s="96"/>
      <c r="S41" s="96"/>
      <c r="T41" s="96"/>
      <c r="U41" s="96"/>
      <c r="V41" s="96"/>
      <c r="W41" s="96"/>
    </row>
    <row r="42" spans="1:23" ht="12.75">
      <c r="A42" s="113" t="s">
        <v>98</v>
      </c>
      <c r="B42" s="96"/>
      <c r="C42" s="96"/>
      <c r="D42" s="96"/>
      <c r="E42" s="96"/>
      <c r="F42" s="96"/>
      <c r="G42" s="96"/>
      <c r="H42" s="96"/>
      <c r="I42" s="96"/>
      <c r="J42" s="96"/>
      <c r="K42" s="96"/>
      <c r="L42" s="100"/>
      <c r="M42" s="96"/>
      <c r="N42" s="96"/>
      <c r="O42" s="113" t="s">
        <v>23</v>
      </c>
      <c r="P42" s="99">
        <f>Rapport!L25</f>
        <v>0</v>
      </c>
      <c r="Q42" s="97"/>
      <c r="R42" s="96"/>
      <c r="S42" s="96"/>
      <c r="T42" s="96"/>
      <c r="U42" s="96"/>
      <c r="V42" s="96"/>
      <c r="W42" s="96"/>
    </row>
    <row r="43" spans="1:23" ht="12.75">
      <c r="A43" s="113"/>
      <c r="B43" s="96"/>
      <c r="C43" s="96"/>
      <c r="D43" s="96"/>
      <c r="E43" s="96"/>
      <c r="F43" s="96"/>
      <c r="G43" s="96"/>
      <c r="H43" s="96"/>
      <c r="I43" s="96"/>
      <c r="J43" s="96"/>
      <c r="K43" s="96"/>
      <c r="L43" s="96"/>
      <c r="M43" s="96"/>
      <c r="N43" s="96"/>
      <c r="O43" s="113" t="s">
        <v>302</v>
      </c>
      <c r="P43" s="99">
        <f>Rapport!L24</f>
        <v>0</v>
      </c>
      <c r="Q43" s="97"/>
      <c r="R43" s="96"/>
      <c r="S43" s="96"/>
      <c r="T43" s="96"/>
      <c r="U43" s="96"/>
      <c r="V43" s="96"/>
      <c r="W43" s="96"/>
    </row>
    <row r="44" spans="1:23" ht="12.75">
      <c r="A44" s="113"/>
      <c r="B44" s="96"/>
      <c r="C44" s="96"/>
      <c r="D44" s="96"/>
      <c r="E44" s="96"/>
      <c r="F44" s="96"/>
      <c r="G44" s="96"/>
      <c r="H44" s="96"/>
      <c r="I44" s="96"/>
      <c r="J44" s="96"/>
      <c r="K44" s="96"/>
      <c r="L44" s="96"/>
      <c r="M44" s="96"/>
      <c r="N44" s="96"/>
      <c r="O44" s="113"/>
      <c r="P44" s="113"/>
      <c r="Q44" s="97"/>
      <c r="R44" s="96"/>
      <c r="S44" s="96"/>
      <c r="T44" s="96"/>
      <c r="U44" s="96"/>
      <c r="V44" s="96"/>
      <c r="W44" s="96"/>
    </row>
    <row r="45" spans="1:23" ht="12.75">
      <c r="A45" s="113"/>
      <c r="B45" s="96"/>
      <c r="C45" s="96"/>
      <c r="D45" s="96"/>
      <c r="E45" s="96"/>
      <c r="F45" s="96"/>
      <c r="G45" s="96"/>
      <c r="H45" s="96"/>
      <c r="I45" s="96"/>
      <c r="J45" s="96"/>
      <c r="K45" s="96"/>
      <c r="L45" s="96"/>
      <c r="M45" s="96"/>
      <c r="N45" s="96"/>
      <c r="O45" s="167"/>
      <c r="P45" s="167"/>
      <c r="Q45" s="97"/>
      <c r="R45" s="96"/>
      <c r="S45" s="96"/>
      <c r="T45" s="96"/>
      <c r="U45" s="96"/>
      <c r="V45" s="96"/>
      <c r="W45" s="96"/>
    </row>
    <row r="46" spans="1:23" ht="12.75">
      <c r="A46" s="96"/>
      <c r="B46" s="96"/>
      <c r="C46" s="96"/>
      <c r="D46" s="96"/>
      <c r="E46" s="96"/>
      <c r="F46" s="96"/>
      <c r="G46" s="96"/>
      <c r="H46" s="96"/>
      <c r="I46" s="96"/>
      <c r="J46" s="96"/>
      <c r="K46" s="96"/>
      <c r="L46" s="96"/>
      <c r="M46" s="96"/>
      <c r="N46" s="96"/>
      <c r="O46" s="96"/>
      <c r="P46" s="96"/>
      <c r="Q46" s="96"/>
      <c r="R46" s="96"/>
      <c r="S46" s="96"/>
      <c r="T46" s="96"/>
      <c r="U46" s="96"/>
      <c r="V46" s="96"/>
      <c r="W46" s="96"/>
    </row>
    <row r="47" spans="1:23" ht="12.75">
      <c r="A47" s="96"/>
      <c r="B47" s="96"/>
      <c r="C47" s="96"/>
      <c r="D47" s="96"/>
      <c r="E47" s="96"/>
      <c r="F47" s="96"/>
      <c r="G47" s="96"/>
      <c r="H47" s="96"/>
      <c r="I47" s="96"/>
      <c r="J47" s="96"/>
      <c r="K47" s="96"/>
      <c r="L47" s="96"/>
      <c r="M47" s="96"/>
      <c r="N47" s="96"/>
      <c r="O47" s="96"/>
      <c r="P47" s="96"/>
      <c r="Q47" s="96"/>
      <c r="R47" s="96"/>
      <c r="S47" s="96"/>
      <c r="T47" s="96"/>
      <c r="U47" s="96"/>
      <c r="V47" s="96"/>
      <c r="W47" s="96"/>
    </row>
    <row r="48" spans="1:23" ht="12.75">
      <c r="A48" s="96"/>
      <c r="B48" s="96"/>
      <c r="C48" s="96"/>
      <c r="D48" s="96"/>
      <c r="E48" s="96"/>
      <c r="F48" s="96"/>
      <c r="G48" s="96"/>
      <c r="H48" s="96"/>
      <c r="I48" s="96"/>
      <c r="J48" s="96"/>
      <c r="K48" s="96"/>
      <c r="L48" s="96"/>
      <c r="M48" s="96"/>
      <c r="N48" s="96"/>
      <c r="O48" s="96"/>
      <c r="P48" s="96"/>
      <c r="Q48" s="96"/>
      <c r="R48" s="96"/>
      <c r="S48" s="96"/>
      <c r="T48" s="96"/>
      <c r="U48" s="96"/>
      <c r="V48" s="96"/>
      <c r="W48" s="96"/>
    </row>
    <row r="49" spans="1:23" ht="12.75">
      <c r="A49" s="96"/>
      <c r="B49" s="96"/>
      <c r="C49" s="96"/>
      <c r="D49" s="96"/>
      <c r="E49" s="96"/>
      <c r="F49" s="96"/>
      <c r="G49" s="96"/>
      <c r="H49" s="96"/>
      <c r="I49" s="96"/>
      <c r="J49" s="96"/>
      <c r="K49" s="96"/>
      <c r="L49" s="96"/>
      <c r="M49" s="96"/>
      <c r="N49" s="96"/>
      <c r="O49" s="96"/>
      <c r="P49" s="96"/>
      <c r="Q49" s="96"/>
      <c r="R49" s="96"/>
      <c r="S49" s="96"/>
      <c r="T49" s="96"/>
      <c r="U49" s="96"/>
      <c r="V49" s="96"/>
      <c r="W49" s="96"/>
    </row>
    <row r="50" spans="1:23" ht="12.75">
      <c r="A50" s="96"/>
      <c r="B50" s="96"/>
      <c r="C50" s="96"/>
      <c r="D50" s="96"/>
      <c r="E50" s="96"/>
      <c r="F50" s="96"/>
      <c r="G50" s="96"/>
      <c r="H50" s="96"/>
      <c r="I50" s="96"/>
      <c r="J50" s="96"/>
      <c r="K50" s="96"/>
      <c r="L50" s="96"/>
      <c r="M50" s="96"/>
      <c r="N50" s="96"/>
      <c r="O50" s="96"/>
      <c r="P50" s="96"/>
      <c r="Q50" s="96"/>
      <c r="R50" s="96"/>
      <c r="S50" s="96"/>
      <c r="T50" s="96"/>
      <c r="U50" s="96"/>
      <c r="V50" s="96"/>
      <c r="W50" s="96"/>
    </row>
    <row r="51" spans="1:23" ht="12.75">
      <c r="A51" s="96"/>
      <c r="B51" s="96"/>
      <c r="C51" s="96"/>
      <c r="D51" s="96"/>
      <c r="E51" s="96"/>
      <c r="F51" s="96"/>
      <c r="G51" s="96"/>
      <c r="H51" s="96"/>
      <c r="I51" s="96"/>
      <c r="J51" s="96"/>
      <c r="K51" s="96"/>
      <c r="L51" s="96"/>
      <c r="M51" s="96"/>
      <c r="N51" s="96"/>
      <c r="O51" s="96"/>
      <c r="P51" s="96"/>
      <c r="Q51" s="96"/>
      <c r="R51" s="96"/>
      <c r="S51" s="96"/>
      <c r="T51" s="96"/>
      <c r="U51" s="96"/>
      <c r="V51" s="96"/>
      <c r="W51" s="96"/>
    </row>
    <row r="52" spans="1:23" ht="12.75">
      <c r="A52" s="96"/>
      <c r="B52" s="96"/>
      <c r="C52" s="96"/>
      <c r="D52" s="96"/>
      <c r="E52" s="96"/>
      <c r="F52" s="96"/>
      <c r="G52" s="96"/>
      <c r="H52" s="96"/>
      <c r="I52" s="96"/>
      <c r="J52" s="96"/>
      <c r="K52" s="96"/>
      <c r="L52" s="96"/>
      <c r="M52" s="96"/>
      <c r="N52" s="96"/>
      <c r="O52" s="96"/>
      <c r="P52" s="96"/>
      <c r="Q52" s="96"/>
      <c r="R52" s="96"/>
      <c r="S52" s="96"/>
      <c r="T52" s="96"/>
      <c r="U52" s="96"/>
      <c r="V52" s="96"/>
      <c r="W52" s="96"/>
    </row>
    <row r="53" spans="1:23" ht="12.75">
      <c r="A53" s="96"/>
      <c r="B53" s="96"/>
      <c r="C53" s="96"/>
      <c r="D53" s="96"/>
      <c r="E53" s="96"/>
      <c r="F53" s="96"/>
      <c r="G53" s="96"/>
      <c r="H53" s="96"/>
      <c r="I53" s="96"/>
      <c r="J53" s="96"/>
      <c r="K53" s="96"/>
      <c r="L53" s="96"/>
      <c r="M53" s="96"/>
      <c r="N53" s="96"/>
      <c r="O53" s="96"/>
      <c r="P53" s="96"/>
      <c r="Q53" s="96"/>
      <c r="R53" s="96"/>
      <c r="S53" s="96"/>
      <c r="T53" s="96"/>
      <c r="U53" s="96"/>
      <c r="V53" s="96"/>
      <c r="W53" s="96"/>
    </row>
    <row r="54" spans="1:23" ht="12.75">
      <c r="A54" s="96"/>
      <c r="B54" s="96"/>
      <c r="C54" s="96"/>
      <c r="D54" s="96"/>
      <c r="E54" s="96"/>
      <c r="F54" s="96"/>
      <c r="G54" s="96"/>
      <c r="H54" s="96"/>
      <c r="I54" s="96"/>
      <c r="J54" s="96"/>
      <c r="K54" s="96"/>
      <c r="L54" s="96"/>
      <c r="M54" s="96"/>
      <c r="N54" s="96"/>
      <c r="O54" s="96"/>
      <c r="P54" s="96"/>
      <c r="Q54" s="96"/>
      <c r="R54" s="96"/>
      <c r="S54" s="96"/>
      <c r="T54" s="96"/>
      <c r="U54" s="96"/>
      <c r="V54" s="96"/>
      <c r="W54" s="96"/>
    </row>
    <row r="55" spans="1:23" ht="12.75">
      <c r="A55" s="96"/>
      <c r="B55" s="96"/>
      <c r="C55" s="96"/>
      <c r="D55" s="96"/>
      <c r="E55" s="96"/>
      <c r="F55" s="96"/>
      <c r="G55" s="96"/>
      <c r="H55" s="96"/>
      <c r="I55" s="96"/>
      <c r="J55" s="96"/>
      <c r="K55" s="96"/>
      <c r="L55" s="96"/>
      <c r="M55" s="96"/>
      <c r="N55" s="96"/>
      <c r="O55" s="96"/>
      <c r="P55" s="96"/>
      <c r="Q55" s="96"/>
      <c r="R55" s="96"/>
      <c r="S55" s="96"/>
      <c r="T55" s="96"/>
      <c r="U55" s="96"/>
      <c r="V55" s="96"/>
      <c r="W55" s="96"/>
    </row>
    <row r="56" spans="1:23" ht="12.75">
      <c r="A56" s="96"/>
      <c r="B56" s="96"/>
      <c r="C56" s="96"/>
      <c r="D56" s="96"/>
      <c r="E56" s="96"/>
      <c r="F56" s="96"/>
      <c r="G56" s="96"/>
      <c r="H56" s="96"/>
      <c r="I56" s="96"/>
      <c r="J56" s="96"/>
      <c r="K56" s="96"/>
      <c r="L56" s="96"/>
      <c r="M56" s="96"/>
      <c r="N56" s="96"/>
      <c r="O56" s="96"/>
      <c r="P56" s="96"/>
      <c r="Q56" s="96"/>
      <c r="R56" s="96"/>
      <c r="S56" s="96"/>
      <c r="T56" s="96"/>
      <c r="U56" s="96"/>
      <c r="V56" s="96"/>
      <c r="W56" s="96"/>
    </row>
    <row r="57" spans="1:23" ht="12.75">
      <c r="A57" s="96"/>
      <c r="B57" s="96"/>
      <c r="C57" s="96"/>
      <c r="D57" s="96"/>
      <c r="E57" s="96"/>
      <c r="F57" s="96"/>
      <c r="G57" s="96"/>
      <c r="H57" s="96"/>
      <c r="I57" s="96"/>
      <c r="J57" s="96"/>
      <c r="K57" s="96"/>
      <c r="L57" s="96"/>
      <c r="M57" s="96"/>
      <c r="N57" s="96"/>
      <c r="O57" s="96"/>
      <c r="P57" s="96"/>
      <c r="Q57" s="96"/>
      <c r="R57" s="96"/>
      <c r="S57" s="96"/>
      <c r="T57" s="96"/>
      <c r="U57" s="96"/>
      <c r="V57" s="96"/>
      <c r="W57" s="96"/>
    </row>
    <row r="58" spans="1:23" ht="12.75">
      <c r="A58" s="96"/>
      <c r="B58" s="96"/>
      <c r="C58" s="96"/>
      <c r="D58" s="96"/>
      <c r="E58" s="96"/>
      <c r="F58" s="96"/>
      <c r="G58" s="96"/>
      <c r="H58" s="96"/>
      <c r="I58" s="96"/>
      <c r="J58" s="96"/>
      <c r="K58" s="96"/>
      <c r="L58" s="96"/>
      <c r="M58" s="96"/>
      <c r="N58" s="96"/>
      <c r="O58" s="96"/>
      <c r="P58" s="96"/>
      <c r="Q58" s="96"/>
      <c r="R58" s="96"/>
      <c r="S58" s="96"/>
      <c r="T58" s="96"/>
      <c r="U58" s="96"/>
      <c r="V58" s="96"/>
      <c r="W58" s="96"/>
    </row>
    <row r="59" spans="1:23" ht="12.75">
      <c r="A59" s="96"/>
      <c r="B59" s="96"/>
      <c r="C59" s="96"/>
      <c r="D59" s="96"/>
      <c r="E59" s="96"/>
      <c r="F59" s="96"/>
      <c r="G59" s="96"/>
      <c r="H59" s="96"/>
      <c r="I59" s="96"/>
      <c r="J59" s="96"/>
      <c r="K59" s="96"/>
      <c r="L59" s="96"/>
      <c r="M59" s="96"/>
      <c r="N59" s="96"/>
      <c r="O59" s="96"/>
      <c r="P59" s="96"/>
      <c r="Q59" s="96"/>
      <c r="R59" s="96"/>
      <c r="S59" s="96"/>
      <c r="T59" s="96"/>
      <c r="U59" s="96"/>
      <c r="V59" s="96"/>
      <c r="W59" s="96"/>
    </row>
    <row r="60" spans="1:23" ht="12.75">
      <c r="A60" s="96"/>
      <c r="B60" s="96"/>
      <c r="C60" s="96"/>
      <c r="D60" s="96"/>
      <c r="E60" s="96"/>
      <c r="F60" s="96"/>
      <c r="G60" s="96"/>
      <c r="H60" s="96"/>
      <c r="I60" s="96"/>
      <c r="J60" s="96"/>
      <c r="K60" s="96"/>
      <c r="L60" s="96"/>
      <c r="M60" s="96"/>
      <c r="N60" s="96"/>
      <c r="O60" s="96"/>
      <c r="P60" s="96"/>
      <c r="Q60" s="96"/>
      <c r="R60" s="96"/>
      <c r="S60" s="96"/>
      <c r="T60" s="96"/>
      <c r="U60" s="96"/>
      <c r="V60" s="96"/>
      <c r="W60" s="96"/>
    </row>
    <row r="61" spans="1:23" ht="12.75">
      <c r="A61" s="96"/>
      <c r="B61" s="96"/>
      <c r="C61" s="96"/>
      <c r="D61" s="96"/>
      <c r="E61" s="96"/>
      <c r="F61" s="96"/>
      <c r="G61" s="96"/>
      <c r="H61" s="96"/>
      <c r="I61" s="96"/>
      <c r="J61" s="96"/>
      <c r="K61" s="96"/>
      <c r="L61" s="96"/>
      <c r="M61" s="96"/>
      <c r="N61" s="96"/>
      <c r="O61" s="96"/>
      <c r="P61" s="96"/>
      <c r="Q61" s="96"/>
      <c r="R61" s="96"/>
      <c r="S61" s="96"/>
      <c r="T61" s="96"/>
      <c r="U61" s="96"/>
      <c r="V61" s="96"/>
      <c r="W61" s="96"/>
    </row>
    <row r="62" spans="1:23" ht="12.75">
      <c r="A62" s="96"/>
      <c r="B62" s="96"/>
      <c r="C62" s="96"/>
      <c r="D62" s="96"/>
      <c r="E62" s="96"/>
      <c r="F62" s="96"/>
      <c r="G62" s="96"/>
      <c r="H62" s="96"/>
      <c r="I62" s="96"/>
      <c r="J62" s="96"/>
      <c r="K62" s="96"/>
      <c r="L62" s="96"/>
      <c r="M62" s="96"/>
      <c r="N62" s="96"/>
      <c r="O62" s="96"/>
      <c r="P62" s="96"/>
      <c r="Q62" s="96"/>
      <c r="R62" s="96"/>
      <c r="S62" s="96"/>
      <c r="T62" s="96"/>
      <c r="U62" s="96"/>
      <c r="V62" s="96"/>
      <c r="W62" s="96"/>
    </row>
    <row r="63" spans="1:23" ht="12.75">
      <c r="A63" s="96"/>
      <c r="B63" s="96"/>
      <c r="C63" s="96"/>
      <c r="D63" s="96"/>
      <c r="E63" s="96"/>
      <c r="F63" s="96"/>
      <c r="G63" s="96"/>
      <c r="H63" s="96"/>
      <c r="I63" s="96"/>
      <c r="J63" s="96"/>
      <c r="K63" s="96"/>
      <c r="L63" s="96"/>
      <c r="M63" s="96"/>
      <c r="N63" s="96"/>
      <c r="O63" s="96"/>
      <c r="P63" s="96"/>
      <c r="Q63" s="96"/>
      <c r="R63" s="96"/>
      <c r="S63" s="96"/>
      <c r="T63" s="96"/>
      <c r="U63" s="96"/>
      <c r="V63" s="96"/>
      <c r="W63" s="96"/>
    </row>
    <row r="64" spans="1:23" ht="12.75">
      <c r="A64" s="96"/>
      <c r="B64" s="96"/>
      <c r="C64" s="96"/>
      <c r="D64" s="96"/>
      <c r="E64" s="96"/>
      <c r="F64" s="96"/>
      <c r="G64" s="96"/>
      <c r="H64" s="96"/>
      <c r="I64" s="96"/>
      <c r="J64" s="96"/>
      <c r="K64" s="96"/>
      <c r="L64" s="96"/>
      <c r="M64" s="96"/>
      <c r="N64" s="96"/>
      <c r="O64" s="96"/>
      <c r="P64" s="96"/>
      <c r="Q64" s="96"/>
      <c r="R64" s="96"/>
      <c r="S64" s="96"/>
      <c r="T64" s="96"/>
      <c r="U64" s="96"/>
      <c r="V64" s="96"/>
      <c r="W64" s="96"/>
    </row>
    <row r="65" spans="1:23" ht="12.75">
      <c r="A65" s="96"/>
      <c r="B65" s="96"/>
      <c r="C65" s="96"/>
      <c r="D65" s="96"/>
      <c r="E65" s="96"/>
      <c r="F65" s="96"/>
      <c r="G65" s="96"/>
      <c r="H65" s="96"/>
      <c r="I65" s="96"/>
      <c r="J65" s="96"/>
      <c r="K65" s="96"/>
      <c r="L65" s="96"/>
      <c r="M65" s="96"/>
      <c r="N65" s="96"/>
      <c r="O65" s="96"/>
      <c r="P65" s="96"/>
      <c r="Q65" s="96"/>
      <c r="R65" s="96"/>
      <c r="S65" s="96"/>
      <c r="T65" s="96"/>
      <c r="U65" s="96"/>
      <c r="V65" s="96"/>
      <c r="W65" s="96"/>
    </row>
    <row r="66" spans="1:23" ht="12.75">
      <c r="A66" s="96"/>
      <c r="B66" s="96"/>
      <c r="C66" s="96"/>
      <c r="D66" s="96"/>
      <c r="E66" s="96"/>
      <c r="F66" s="96"/>
      <c r="G66" s="96"/>
      <c r="H66" s="96"/>
      <c r="I66" s="96"/>
      <c r="J66" s="96"/>
      <c r="K66" s="96"/>
      <c r="L66" s="96"/>
      <c r="M66" s="96"/>
      <c r="N66" s="96"/>
      <c r="O66" s="96"/>
      <c r="P66" s="96"/>
      <c r="Q66" s="96"/>
      <c r="R66" s="96"/>
      <c r="S66" s="96"/>
      <c r="T66" s="96"/>
      <c r="U66" s="96"/>
      <c r="V66" s="96"/>
      <c r="W66" s="96"/>
    </row>
    <row r="67" spans="1:23" ht="12.75">
      <c r="A67" s="96"/>
      <c r="B67" s="96"/>
      <c r="C67" s="96"/>
      <c r="D67" s="96"/>
      <c r="E67" s="96"/>
      <c r="F67" s="96"/>
      <c r="G67" s="96"/>
      <c r="H67" s="96"/>
      <c r="I67" s="96"/>
      <c r="J67" s="96"/>
      <c r="K67" s="96"/>
      <c r="L67" s="96"/>
      <c r="M67" s="96"/>
      <c r="N67" s="96"/>
      <c r="O67" s="96"/>
      <c r="P67" s="96"/>
      <c r="Q67" s="96"/>
      <c r="R67" s="96"/>
      <c r="S67" s="96"/>
      <c r="T67" s="96"/>
      <c r="U67" s="96"/>
      <c r="V67" s="96"/>
      <c r="W67" s="96"/>
    </row>
  </sheetData>
  <sheetProtection password="DA5D" sheet="1" objects="1" scenarios="1" selectLockedCells="1"/>
  <mergeCells count="11">
    <mergeCell ref="A2:N2"/>
    <mergeCell ref="A3:N3"/>
    <mergeCell ref="A4:N4"/>
    <mergeCell ref="E12:F12"/>
    <mergeCell ref="A8:F8"/>
    <mergeCell ref="A10:F10"/>
    <mergeCell ref="A29:N34"/>
    <mergeCell ref="A23:F24"/>
    <mergeCell ref="A25:F25"/>
    <mergeCell ref="A20:F20"/>
    <mergeCell ref="A21:F21"/>
  </mergeCells>
  <printOptions/>
  <pageMargins left="0.29" right="0.29"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7"/>
  <dimension ref="A1:BX2"/>
  <sheetViews>
    <sheetView workbookViewId="0" topLeftCell="BL1">
      <selection activeCell="BO18" sqref="BO18"/>
    </sheetView>
  </sheetViews>
  <sheetFormatPr defaultColWidth="11.421875" defaultRowHeight="12.75"/>
  <cols>
    <col min="4" max="4" width="12.7109375" style="0" bestFit="1" customWidth="1"/>
    <col min="7" max="7" width="12.140625" style="0" bestFit="1" customWidth="1"/>
    <col min="10" max="10" width="12.00390625" style="0" bestFit="1" customWidth="1"/>
    <col min="16" max="16" width="15.00390625" style="0" bestFit="1" customWidth="1"/>
    <col min="17" max="17" width="13.57421875" style="0" bestFit="1" customWidth="1"/>
    <col min="18" max="18" width="14.00390625" style="0" bestFit="1" customWidth="1"/>
    <col min="19" max="19" width="14.00390625" style="0" customWidth="1"/>
    <col min="20" max="20" width="11.140625" style="0" bestFit="1" customWidth="1"/>
    <col min="24" max="24" width="13.00390625" style="0" bestFit="1" customWidth="1"/>
    <col min="25" max="25" width="13.00390625" style="0" customWidth="1"/>
    <col min="33" max="33" width="14.28125" style="0" bestFit="1" customWidth="1"/>
    <col min="34" max="34" width="14.28125" style="0" customWidth="1"/>
    <col min="36" max="36" width="12.57421875" style="0" bestFit="1" customWidth="1"/>
    <col min="37" max="37" width="12.57421875" style="0" customWidth="1"/>
    <col min="39" max="39" width="14.8515625" style="0" bestFit="1" customWidth="1"/>
    <col min="40" max="40" width="14.8515625" style="0" customWidth="1"/>
    <col min="41" max="41" width="10.7109375" style="0" bestFit="1" customWidth="1"/>
    <col min="42" max="42" width="12.7109375" style="0" bestFit="1" customWidth="1"/>
    <col min="43" max="43" width="12.7109375" style="0" customWidth="1"/>
    <col min="45" max="45" width="12.8515625" style="0" bestFit="1" customWidth="1"/>
    <col min="46" max="46" width="12.8515625" style="0" customWidth="1"/>
    <col min="48" max="48" width="13.57421875" style="0" bestFit="1" customWidth="1"/>
    <col min="49" max="49" width="13.57421875" style="0" customWidth="1"/>
    <col min="71" max="71" width="13.8515625" style="0" bestFit="1" customWidth="1"/>
    <col min="72" max="72" width="13.140625" style="0" bestFit="1" customWidth="1"/>
  </cols>
  <sheetData>
    <row r="1" spans="1:76" s="19" customFormat="1" ht="12.75">
      <c r="A1" s="47" t="s">
        <v>631</v>
      </c>
      <c r="B1" s="47" t="s">
        <v>271</v>
      </c>
      <c r="C1" s="47" t="s">
        <v>814</v>
      </c>
      <c r="D1" s="47" t="s">
        <v>459</v>
      </c>
      <c r="E1" s="47" t="s">
        <v>776</v>
      </c>
      <c r="F1" s="121" t="s">
        <v>815</v>
      </c>
      <c r="G1" s="121" t="s">
        <v>460</v>
      </c>
      <c r="H1" s="121" t="s">
        <v>312</v>
      </c>
      <c r="I1" s="47" t="s">
        <v>816</v>
      </c>
      <c r="J1" s="47" t="s">
        <v>461</v>
      </c>
      <c r="K1" s="47" t="s">
        <v>313</v>
      </c>
      <c r="L1" s="47" t="s">
        <v>817</v>
      </c>
      <c r="M1" s="47" t="s">
        <v>462</v>
      </c>
      <c r="N1" s="47" t="s">
        <v>463</v>
      </c>
      <c r="O1" s="47" t="s">
        <v>819</v>
      </c>
      <c r="P1" s="47" t="s">
        <v>464</v>
      </c>
      <c r="Q1" s="47" t="s">
        <v>314</v>
      </c>
      <c r="R1" s="121" t="s">
        <v>820</v>
      </c>
      <c r="S1" s="121" t="s">
        <v>465</v>
      </c>
      <c r="T1" s="121" t="s">
        <v>777</v>
      </c>
      <c r="U1" s="47" t="s">
        <v>821</v>
      </c>
      <c r="V1" s="47" t="s">
        <v>466</v>
      </c>
      <c r="W1" s="47" t="s">
        <v>315</v>
      </c>
      <c r="X1" s="47" t="s">
        <v>822</v>
      </c>
      <c r="Y1" s="47" t="s">
        <v>467</v>
      </c>
      <c r="Z1" s="47" t="s">
        <v>316</v>
      </c>
      <c r="AA1" s="47" t="s">
        <v>823</v>
      </c>
      <c r="AB1" s="47" t="s">
        <v>468</v>
      </c>
      <c r="AC1" s="47" t="s">
        <v>775</v>
      </c>
      <c r="AD1" s="47" t="s">
        <v>824</v>
      </c>
      <c r="AE1" s="47" t="s">
        <v>469</v>
      </c>
      <c r="AF1" s="47" t="s">
        <v>774</v>
      </c>
      <c r="AG1" s="47" t="s">
        <v>825</v>
      </c>
      <c r="AH1" s="47" t="s">
        <v>470</v>
      </c>
      <c r="AI1" s="47" t="s">
        <v>317</v>
      </c>
      <c r="AJ1" s="47" t="s">
        <v>826</v>
      </c>
      <c r="AK1" s="47" t="s">
        <v>471</v>
      </c>
      <c r="AL1" s="47" t="s">
        <v>318</v>
      </c>
      <c r="AM1" s="121" t="s">
        <v>827</v>
      </c>
      <c r="AN1" s="121" t="s">
        <v>472</v>
      </c>
      <c r="AO1" s="121" t="s">
        <v>319</v>
      </c>
      <c r="AP1" s="47" t="s">
        <v>828</v>
      </c>
      <c r="AQ1" s="47" t="s">
        <v>473</v>
      </c>
      <c r="AR1" s="47" t="s">
        <v>320</v>
      </c>
      <c r="AS1" s="47" t="s">
        <v>829</v>
      </c>
      <c r="AT1" s="47" t="s">
        <v>474</v>
      </c>
      <c r="AU1" s="47" t="s">
        <v>778</v>
      </c>
      <c r="AV1" s="121" t="s">
        <v>830</v>
      </c>
      <c r="AW1" s="121" t="s">
        <v>475</v>
      </c>
      <c r="AX1" s="121" t="s">
        <v>321</v>
      </c>
      <c r="AY1" s="60" t="s">
        <v>913</v>
      </c>
      <c r="AZ1" s="126" t="s">
        <v>480</v>
      </c>
      <c r="BA1" s="47" t="s">
        <v>0</v>
      </c>
      <c r="BB1" s="47" t="s">
        <v>328</v>
      </c>
      <c r="BC1" s="60" t="s">
        <v>784</v>
      </c>
      <c r="BD1" s="126" t="s">
        <v>1229</v>
      </c>
      <c r="BE1" s="47" t="s">
        <v>323</v>
      </c>
      <c r="BF1" s="47" t="s">
        <v>324</v>
      </c>
      <c r="BG1" s="47" t="s">
        <v>785</v>
      </c>
      <c r="BH1" s="47" t="s">
        <v>786</v>
      </c>
      <c r="BI1" s="47" t="s">
        <v>325</v>
      </c>
      <c r="BJ1" s="47" t="s">
        <v>694</v>
      </c>
      <c r="BK1" s="47" t="s">
        <v>787</v>
      </c>
      <c r="BL1" s="47" t="s">
        <v>1109</v>
      </c>
      <c r="BM1" s="60" t="s">
        <v>788</v>
      </c>
      <c r="BN1" s="47" t="s">
        <v>782</v>
      </c>
      <c r="BO1" s="47" t="s">
        <v>125</v>
      </c>
      <c r="BP1" s="47" t="s">
        <v>326</v>
      </c>
      <c r="BQ1" s="47" t="s">
        <v>327</v>
      </c>
      <c r="BR1" s="60" t="s">
        <v>779</v>
      </c>
      <c r="BS1" s="47" t="s">
        <v>780</v>
      </c>
      <c r="BT1" s="47" t="s">
        <v>781</v>
      </c>
      <c r="BU1" s="47" t="s">
        <v>783</v>
      </c>
      <c r="BV1" s="47" t="s">
        <v>628</v>
      </c>
      <c r="BW1" s="121" t="s">
        <v>322</v>
      </c>
      <c r="BX1" s="47" t="s">
        <v>531</v>
      </c>
    </row>
    <row r="2" spans="1:76" s="19" customFormat="1" ht="12.75">
      <c r="A2" s="19">
        <f>CODE</f>
        <v>0</v>
      </c>
      <c r="B2" s="19">
        <f>FINESS</f>
        <v>0</v>
      </c>
      <c r="C2" s="125">
        <f>'Chapitre IV'!C13</f>
        <v>0</v>
      </c>
      <c r="D2" s="125">
        <f>'Chapitre IV'!C15</f>
        <v>0</v>
      </c>
      <c r="E2" s="125">
        <f>'Chapitre IV'!C17</f>
        <v>0</v>
      </c>
      <c r="F2" s="125">
        <f>'Chapitre IV'!C19</f>
        <v>0</v>
      </c>
      <c r="G2" s="125">
        <f>'Chapitre IV'!C21</f>
        <v>0</v>
      </c>
      <c r="H2" s="125">
        <f>'Chapitre IV'!C23</f>
        <v>0</v>
      </c>
      <c r="I2" s="125">
        <f>'Chapitre IV'!C25</f>
        <v>0</v>
      </c>
      <c r="J2" s="125">
        <f>'Chapitre IV'!C27</f>
        <v>0</v>
      </c>
      <c r="K2" s="125">
        <f>'Chapitre IV'!C29</f>
        <v>0</v>
      </c>
      <c r="L2" s="125">
        <f>'Chapitre IV'!C31</f>
        <v>0</v>
      </c>
      <c r="M2" s="125">
        <f>'Chapitre IV'!C33</f>
        <v>0</v>
      </c>
      <c r="N2" s="125">
        <f>'Chapitre IV'!C35</f>
        <v>0</v>
      </c>
      <c r="O2" s="125">
        <f>'Chapitre IV'!C37</f>
        <v>0</v>
      </c>
      <c r="P2" s="125">
        <f>'Chapitre IV'!C39</f>
        <v>0</v>
      </c>
      <c r="Q2" s="125">
        <f>'Chapitre IV'!C41</f>
        <v>0</v>
      </c>
      <c r="R2" s="125">
        <f>'Chapitre IV'!C43</f>
        <v>0</v>
      </c>
      <c r="S2" s="125">
        <f>'Chapitre IV'!C45</f>
        <v>0</v>
      </c>
      <c r="T2" s="125">
        <f>'Chapitre IV'!C47</f>
        <v>0</v>
      </c>
      <c r="U2" s="125">
        <f>'Chapitre IV'!C49</f>
        <v>0</v>
      </c>
      <c r="V2" s="125">
        <f>'Chapitre IV'!C51</f>
        <v>0</v>
      </c>
      <c r="W2" s="125">
        <f>'Chapitre IV'!C53</f>
        <v>0</v>
      </c>
      <c r="X2" s="125">
        <f>'Chapitre IV'!C55</f>
        <v>0</v>
      </c>
      <c r="Y2" s="125">
        <f>'Chapitre IV'!C57</f>
        <v>0</v>
      </c>
      <c r="Z2" s="125">
        <f>'Chapitre IV'!C59</f>
        <v>0</v>
      </c>
      <c r="AA2" s="125">
        <f>'Chapitre IV'!C61</f>
        <v>0</v>
      </c>
      <c r="AB2" s="125">
        <f>'Chapitre IV'!C63</f>
        <v>0</v>
      </c>
      <c r="AC2" s="125">
        <f>'Chapitre IV'!C65</f>
        <v>0</v>
      </c>
      <c r="AD2" s="125">
        <f>'Chapitre IV'!C67</f>
        <v>0</v>
      </c>
      <c r="AE2" s="125">
        <f>'Chapitre IV'!C69</f>
        <v>0</v>
      </c>
      <c r="AF2" s="125">
        <f>'Chapitre IV'!C71</f>
        <v>0</v>
      </c>
      <c r="AG2" s="125">
        <f>'Chapitre IV'!C73</f>
        <v>0</v>
      </c>
      <c r="AH2" s="125">
        <f>'Chapitre IV'!C75</f>
        <v>0</v>
      </c>
      <c r="AI2" s="125">
        <f>'Chapitre IV'!C77</f>
        <v>0</v>
      </c>
      <c r="AJ2" s="125">
        <f>'Chapitre IV'!C79</f>
        <v>0</v>
      </c>
      <c r="AK2" s="125">
        <f>'Chapitre IV'!C81</f>
        <v>0</v>
      </c>
      <c r="AL2" s="125">
        <f>'Chapitre IV'!C83</f>
        <v>0</v>
      </c>
      <c r="AM2" s="125">
        <f>'Chapitre IV'!C85</f>
        <v>0</v>
      </c>
      <c r="AN2" s="125">
        <f>'Chapitre IV'!C87</f>
        <v>0</v>
      </c>
      <c r="AO2" s="125">
        <f>'Chapitre IV'!C89</f>
        <v>0</v>
      </c>
      <c r="AP2" s="125">
        <f>'Chapitre IV'!C91</f>
        <v>0</v>
      </c>
      <c r="AQ2" s="125">
        <f>'Chapitre IV'!C93</f>
        <v>0</v>
      </c>
      <c r="AR2" s="125">
        <f>'Chapitre IV'!C95</f>
        <v>0</v>
      </c>
      <c r="AS2" s="125">
        <f>'Chapitre IV'!C97</f>
        <v>0</v>
      </c>
      <c r="AT2" s="125">
        <f>'Chapitre IV'!C99</f>
        <v>0</v>
      </c>
      <c r="AU2" s="125">
        <f>'Chapitre IV'!C101</f>
        <v>0</v>
      </c>
      <c r="AV2" s="125">
        <f>'Chapitre IV'!C103</f>
        <v>0</v>
      </c>
      <c r="AW2" s="125">
        <f>'Chapitre IV'!C105</f>
        <v>0</v>
      </c>
      <c r="AX2" s="125">
        <f>'Chapitre IV'!C107</f>
        <v>0</v>
      </c>
      <c r="AY2" s="174">
        <f>'Chapitre IV'!C112</f>
        <v>0</v>
      </c>
      <c r="AZ2" s="175">
        <f>'Chapitre IV'!C114</f>
        <v>0</v>
      </c>
      <c r="BA2" s="125">
        <f>'Chapitre IV'!C116</f>
        <v>0</v>
      </c>
      <c r="BB2" s="125">
        <f>'Chapitre IV'!C118</f>
        <v>0</v>
      </c>
      <c r="BC2" s="174">
        <f>'Chapitre IV'!C123</f>
        <v>0</v>
      </c>
      <c r="BD2" s="175">
        <f>'Chapitre IV'!C128</f>
        <v>0</v>
      </c>
      <c r="BE2" s="175">
        <f>'Chapitre IV'!C130</f>
        <v>0</v>
      </c>
      <c r="BF2" s="125">
        <f>'Chapitre IV'!C132</f>
        <v>0</v>
      </c>
      <c r="BG2" s="125">
        <f>'Chapitre IV'!C135</f>
        <v>0</v>
      </c>
      <c r="BH2" s="125">
        <f>'Chapitre IV'!C137</f>
        <v>0</v>
      </c>
      <c r="BI2" s="125">
        <f>'Chapitre IV'!C139</f>
        <v>0</v>
      </c>
      <c r="BJ2" s="125">
        <f>'Chapitre IV'!C144</f>
        <v>0</v>
      </c>
      <c r="BK2" s="125">
        <f>'Chapitre IV'!C146</f>
        <v>0</v>
      </c>
      <c r="BL2" s="125">
        <f>'Chapitre IV'!C148</f>
        <v>0</v>
      </c>
      <c r="BM2" s="174">
        <f>'Chapitre IV'!C153</f>
        <v>0</v>
      </c>
      <c r="BN2" s="125">
        <f>'Chapitre IV'!C157</f>
        <v>0</v>
      </c>
      <c r="BO2" s="125">
        <f>'Chapitre IV'!C159</f>
        <v>0</v>
      </c>
      <c r="BP2" s="125">
        <f>'Chapitre IV'!C161</f>
        <v>0</v>
      </c>
      <c r="BQ2" s="125">
        <f>'Chapitre IV'!C163</f>
        <v>0</v>
      </c>
      <c r="BR2" s="174">
        <f>'Chapitre IV'!C168</f>
        <v>0</v>
      </c>
      <c r="BS2" s="125">
        <f>'Chapitre IV'!C171</f>
        <v>0</v>
      </c>
      <c r="BT2" s="125">
        <f>'Chapitre IV'!C173</f>
        <v>0</v>
      </c>
      <c r="BU2" s="125">
        <f>'Chapitre IV'!C175</f>
        <v>0</v>
      </c>
      <c r="BV2" s="125">
        <f>'Chapitre IV'!C177</f>
        <v>0</v>
      </c>
      <c r="BW2" s="125">
        <f>'Chapitre IV'!C179</f>
        <v>0</v>
      </c>
      <c r="BX2" s="125">
        <f>'Chapitre IV'!C181</f>
        <v>0</v>
      </c>
    </row>
  </sheetData>
  <printOptions/>
  <pageMargins left="0.75" right="0.75" top="1" bottom="1"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Feuil18">
    <tabColor indexed="60"/>
  </sheetPr>
  <dimension ref="A1:C182"/>
  <sheetViews>
    <sheetView showGridLines="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267</v>
      </c>
      <c r="B1" s="227"/>
      <c r="C1" s="227"/>
    </row>
    <row r="2" spans="1:3" ht="18">
      <c r="A2" s="246" t="s">
        <v>269</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454</v>
      </c>
      <c r="B10" s="148"/>
      <c r="C10" s="148"/>
    </row>
    <row r="11" spans="1:3" ht="15.75">
      <c r="A11" s="151"/>
      <c r="B11" s="152"/>
      <c r="C11" s="152"/>
    </row>
    <row r="12" spans="1:3" ht="15.75">
      <c r="A12" s="10"/>
      <c r="B12" s="153" t="s">
        <v>818</v>
      </c>
      <c r="C12" s="142"/>
    </row>
    <row r="13" spans="1:3" ht="16.5" customHeight="1">
      <c r="A13" s="10"/>
      <c r="B13" s="131" t="s">
        <v>606</v>
      </c>
      <c r="C13" s="169"/>
    </row>
    <row r="14" spans="1:2" ht="16.5" customHeight="1">
      <c r="A14" s="10"/>
      <c r="B14" s="11" t="s">
        <v>236</v>
      </c>
    </row>
    <row r="15" spans="2:3" ht="16.5" customHeight="1">
      <c r="B15" s="12" t="s">
        <v>408</v>
      </c>
      <c r="C15" s="169"/>
    </row>
    <row r="16" ht="16.5" customHeight="1">
      <c r="B16" s="11" t="s">
        <v>236</v>
      </c>
    </row>
    <row r="17" spans="2:3" ht="16.5" customHeight="1">
      <c r="B17" s="12" t="s">
        <v>410</v>
      </c>
      <c r="C17" s="169"/>
    </row>
    <row r="18" ht="16.5" customHeight="1">
      <c r="B18" s="11" t="s">
        <v>236</v>
      </c>
    </row>
    <row r="19" spans="2:3" ht="16.5" customHeight="1">
      <c r="B19" s="12" t="s">
        <v>607</v>
      </c>
      <c r="C19" s="169"/>
    </row>
    <row r="20" ht="16.5" customHeight="1">
      <c r="B20" s="11" t="s">
        <v>236</v>
      </c>
    </row>
    <row r="21" spans="2:3" ht="16.5" customHeight="1">
      <c r="B21" s="12" t="s">
        <v>408</v>
      </c>
      <c r="C21" s="169"/>
    </row>
    <row r="22" ht="16.5" customHeight="1">
      <c r="B22" s="11" t="s">
        <v>236</v>
      </c>
    </row>
    <row r="23" spans="2:3" ht="16.5" customHeight="1">
      <c r="B23" s="12" t="s">
        <v>410</v>
      </c>
      <c r="C23" s="169"/>
    </row>
    <row r="24" ht="16.5" customHeight="1">
      <c r="B24" s="11" t="s">
        <v>236</v>
      </c>
    </row>
    <row r="25" spans="2:3" ht="16.5" customHeight="1">
      <c r="B25" s="12" t="s">
        <v>458</v>
      </c>
      <c r="C25" s="169"/>
    </row>
    <row r="26" ht="16.5" customHeight="1">
      <c r="B26" s="11" t="s">
        <v>236</v>
      </c>
    </row>
    <row r="27" spans="2:3" ht="16.5" customHeight="1">
      <c r="B27" s="12" t="s">
        <v>408</v>
      </c>
      <c r="C27" s="169"/>
    </row>
    <row r="28" ht="16.5" customHeight="1">
      <c r="B28" s="11" t="s">
        <v>236</v>
      </c>
    </row>
    <row r="29" spans="2:3" ht="16.5" customHeight="1">
      <c r="B29" s="12" t="s">
        <v>410</v>
      </c>
      <c r="C29" s="169"/>
    </row>
    <row r="30" ht="16.5" customHeight="1">
      <c r="B30" s="11" t="s">
        <v>236</v>
      </c>
    </row>
    <row r="31" spans="2:3" ht="16.5" customHeight="1">
      <c r="B31" s="12" t="s">
        <v>457</v>
      </c>
      <c r="C31" s="169"/>
    </row>
    <row r="32" ht="16.5" customHeight="1">
      <c r="B32" s="11" t="s">
        <v>236</v>
      </c>
    </row>
    <row r="33" spans="2:3" ht="16.5" customHeight="1">
      <c r="B33" s="12" t="s">
        <v>408</v>
      </c>
      <c r="C33" s="169"/>
    </row>
    <row r="34" ht="16.5" customHeight="1">
      <c r="B34" s="11" t="s">
        <v>236</v>
      </c>
    </row>
    <row r="35" spans="2:3" ht="16.5" customHeight="1">
      <c r="B35" s="12" t="s">
        <v>410</v>
      </c>
      <c r="C35" s="169"/>
    </row>
    <row r="36" ht="16.5" customHeight="1">
      <c r="B36" s="11" t="s">
        <v>236</v>
      </c>
    </row>
    <row r="37" spans="2:3" ht="16.5" customHeight="1">
      <c r="B37" s="12" t="s">
        <v>608</v>
      </c>
      <c r="C37" s="169"/>
    </row>
    <row r="38" ht="16.5" customHeight="1">
      <c r="B38" s="11" t="s">
        <v>236</v>
      </c>
    </row>
    <row r="39" spans="2:3" ht="16.5" customHeight="1">
      <c r="B39" s="12" t="s">
        <v>408</v>
      </c>
      <c r="C39" s="169"/>
    </row>
    <row r="40" ht="16.5" customHeight="1">
      <c r="B40" s="11" t="s">
        <v>236</v>
      </c>
    </row>
    <row r="41" spans="2:3" ht="16.5" customHeight="1">
      <c r="B41" s="12" t="s">
        <v>410</v>
      </c>
      <c r="C41" s="169"/>
    </row>
    <row r="42" ht="16.5" customHeight="1">
      <c r="B42" s="11" t="s">
        <v>236</v>
      </c>
    </row>
    <row r="43" spans="2:3" ht="16.5" customHeight="1">
      <c r="B43" s="12" t="s">
        <v>617</v>
      </c>
      <c r="C43" s="169"/>
    </row>
    <row r="44" ht="16.5" customHeight="1">
      <c r="B44" s="11" t="s">
        <v>236</v>
      </c>
    </row>
    <row r="45" spans="2:3" ht="16.5" customHeight="1">
      <c r="B45" s="12" t="s">
        <v>408</v>
      </c>
      <c r="C45" s="169"/>
    </row>
    <row r="46" ht="16.5" customHeight="1">
      <c r="B46" s="11" t="s">
        <v>236</v>
      </c>
    </row>
    <row r="47" spans="2:3" ht="16.5" customHeight="1">
      <c r="B47" s="12" t="s">
        <v>410</v>
      </c>
      <c r="C47" s="169"/>
    </row>
    <row r="48" ht="16.5" customHeight="1">
      <c r="B48" s="11" t="s">
        <v>236</v>
      </c>
    </row>
    <row r="49" spans="2:3" ht="16.5" customHeight="1">
      <c r="B49" s="12" t="s">
        <v>609</v>
      </c>
      <c r="C49" s="169"/>
    </row>
    <row r="50" ht="16.5" customHeight="1">
      <c r="B50" s="11" t="s">
        <v>236</v>
      </c>
    </row>
    <row r="51" spans="2:3" ht="16.5" customHeight="1">
      <c r="B51" s="12" t="s">
        <v>408</v>
      </c>
      <c r="C51" s="169"/>
    </row>
    <row r="52" ht="16.5" customHeight="1">
      <c r="B52" s="11" t="s">
        <v>236</v>
      </c>
    </row>
    <row r="53" spans="2:3" ht="16.5" customHeight="1">
      <c r="B53" s="12" t="s">
        <v>410</v>
      </c>
      <c r="C53" s="169"/>
    </row>
    <row r="54" ht="16.5" customHeight="1">
      <c r="B54" s="11" t="s">
        <v>236</v>
      </c>
    </row>
    <row r="55" spans="2:3" ht="16.5" customHeight="1">
      <c r="B55" s="12" t="s">
        <v>610</v>
      </c>
      <c r="C55" s="169"/>
    </row>
    <row r="56" ht="16.5" customHeight="1">
      <c r="B56" s="11" t="s">
        <v>236</v>
      </c>
    </row>
    <row r="57" spans="2:3" ht="16.5" customHeight="1">
      <c r="B57" s="12" t="s">
        <v>408</v>
      </c>
      <c r="C57" s="169"/>
    </row>
    <row r="58" ht="16.5" customHeight="1">
      <c r="B58" s="11" t="s">
        <v>236</v>
      </c>
    </row>
    <row r="59" spans="2:3" ht="16.5" customHeight="1">
      <c r="B59" s="12" t="s">
        <v>410</v>
      </c>
      <c r="C59" s="169"/>
    </row>
    <row r="60" ht="16.5" customHeight="1">
      <c r="B60" s="11" t="s">
        <v>236</v>
      </c>
    </row>
    <row r="61" spans="2:3" ht="16.5" customHeight="1">
      <c r="B61" s="12" t="s">
        <v>611</v>
      </c>
      <c r="C61" s="169"/>
    </row>
    <row r="62" ht="16.5" customHeight="1">
      <c r="B62" s="11" t="s">
        <v>236</v>
      </c>
    </row>
    <row r="63" spans="2:3" ht="16.5" customHeight="1">
      <c r="B63" s="12" t="s">
        <v>408</v>
      </c>
      <c r="C63" s="169"/>
    </row>
    <row r="64" ht="16.5" customHeight="1">
      <c r="B64" s="11" t="s">
        <v>236</v>
      </c>
    </row>
    <row r="65" spans="2:3" ht="16.5" customHeight="1">
      <c r="B65" s="12" t="s">
        <v>410</v>
      </c>
      <c r="C65" s="169"/>
    </row>
    <row r="66" ht="16.5" customHeight="1">
      <c r="B66" s="11" t="s">
        <v>236</v>
      </c>
    </row>
    <row r="67" spans="2:3" ht="16.5" customHeight="1">
      <c r="B67" s="12" t="s">
        <v>612</v>
      </c>
      <c r="C67" s="169"/>
    </row>
    <row r="68" ht="16.5" customHeight="1">
      <c r="B68" s="11" t="s">
        <v>236</v>
      </c>
    </row>
    <row r="69" spans="2:3" ht="16.5" customHeight="1">
      <c r="B69" s="12" t="s">
        <v>408</v>
      </c>
      <c r="C69" s="169"/>
    </row>
    <row r="70" ht="16.5" customHeight="1">
      <c r="B70" s="11" t="s">
        <v>236</v>
      </c>
    </row>
    <row r="71" spans="2:3" ht="16.5" customHeight="1">
      <c r="B71" s="12" t="s">
        <v>410</v>
      </c>
      <c r="C71" s="169"/>
    </row>
    <row r="72" ht="16.5" customHeight="1">
      <c r="B72" s="11" t="s">
        <v>236</v>
      </c>
    </row>
    <row r="73" spans="2:3" ht="16.5" customHeight="1">
      <c r="B73" s="12" t="s">
        <v>1060</v>
      </c>
      <c r="C73" s="169"/>
    </row>
    <row r="74" ht="16.5" customHeight="1">
      <c r="B74" s="11" t="s">
        <v>236</v>
      </c>
    </row>
    <row r="75" spans="2:3" ht="16.5" customHeight="1">
      <c r="B75" s="12" t="s">
        <v>408</v>
      </c>
      <c r="C75" s="169"/>
    </row>
    <row r="76" ht="16.5" customHeight="1">
      <c r="B76" s="11" t="s">
        <v>236</v>
      </c>
    </row>
    <row r="77" spans="2:3" ht="16.5" customHeight="1">
      <c r="B77" s="12" t="s">
        <v>410</v>
      </c>
      <c r="C77" s="169"/>
    </row>
    <row r="78" ht="16.5" customHeight="1">
      <c r="B78" s="11" t="s">
        <v>236</v>
      </c>
    </row>
    <row r="79" spans="2:3" ht="16.5" customHeight="1">
      <c r="B79" s="12" t="s">
        <v>1059</v>
      </c>
      <c r="C79" s="169"/>
    </row>
    <row r="80" ht="16.5" customHeight="1">
      <c r="B80" s="11" t="s">
        <v>236</v>
      </c>
    </row>
    <row r="81" spans="2:3" ht="16.5" customHeight="1">
      <c r="B81" s="12" t="s">
        <v>408</v>
      </c>
      <c r="C81" s="169"/>
    </row>
    <row r="82" ht="16.5" customHeight="1">
      <c r="B82" s="11" t="s">
        <v>236</v>
      </c>
    </row>
    <row r="83" spans="2:3" ht="16.5" customHeight="1">
      <c r="B83" s="12" t="s">
        <v>410</v>
      </c>
      <c r="C83" s="169"/>
    </row>
    <row r="84" ht="16.5" customHeight="1">
      <c r="B84" s="11" t="s">
        <v>236</v>
      </c>
    </row>
    <row r="85" spans="2:3" ht="16.5" customHeight="1">
      <c r="B85" s="12" t="s">
        <v>613</v>
      </c>
      <c r="C85" s="169"/>
    </row>
    <row r="86" ht="16.5" customHeight="1">
      <c r="B86" s="11" t="s">
        <v>236</v>
      </c>
    </row>
    <row r="87" spans="2:3" ht="16.5" customHeight="1">
      <c r="B87" s="12" t="s">
        <v>408</v>
      </c>
      <c r="C87" s="169"/>
    </row>
    <row r="88" ht="16.5" customHeight="1">
      <c r="B88" s="11" t="s">
        <v>236</v>
      </c>
    </row>
    <row r="89" spans="2:3" ht="16.5" customHeight="1">
      <c r="B89" s="12" t="s">
        <v>410</v>
      </c>
      <c r="C89" s="169"/>
    </row>
    <row r="90" ht="16.5" customHeight="1">
      <c r="B90" s="11" t="s">
        <v>236</v>
      </c>
    </row>
    <row r="91" spans="2:3" ht="16.5" customHeight="1">
      <c r="B91" s="12" t="s">
        <v>614</v>
      </c>
      <c r="C91" s="169"/>
    </row>
    <row r="92" ht="16.5" customHeight="1">
      <c r="B92" s="11" t="s">
        <v>236</v>
      </c>
    </row>
    <row r="93" spans="2:3" ht="16.5" customHeight="1">
      <c r="B93" s="12" t="s">
        <v>408</v>
      </c>
      <c r="C93" s="169"/>
    </row>
    <row r="94" ht="16.5" customHeight="1">
      <c r="B94" s="11" t="s">
        <v>236</v>
      </c>
    </row>
    <row r="95" spans="2:3" ht="16.5" customHeight="1">
      <c r="B95" s="12" t="s">
        <v>410</v>
      </c>
      <c r="C95" s="169"/>
    </row>
    <row r="96" ht="16.5" customHeight="1">
      <c r="B96" s="11" t="s">
        <v>236</v>
      </c>
    </row>
    <row r="97" spans="2:3" ht="16.5" customHeight="1">
      <c r="B97" s="12" t="s">
        <v>615</v>
      </c>
      <c r="C97" s="169"/>
    </row>
    <row r="98" ht="16.5" customHeight="1">
      <c r="B98" s="11" t="s">
        <v>236</v>
      </c>
    </row>
    <row r="99" spans="2:3" ht="16.5" customHeight="1">
      <c r="B99" s="12" t="s">
        <v>408</v>
      </c>
      <c r="C99" s="169"/>
    </row>
    <row r="100" ht="16.5" customHeight="1">
      <c r="B100" s="11" t="s">
        <v>236</v>
      </c>
    </row>
    <row r="101" spans="2:3" ht="16.5" customHeight="1">
      <c r="B101" s="12" t="s">
        <v>410</v>
      </c>
      <c r="C101" s="169"/>
    </row>
    <row r="102" ht="16.5" customHeight="1">
      <c r="B102" s="11" t="s">
        <v>236</v>
      </c>
    </row>
    <row r="103" spans="2:3" ht="16.5" customHeight="1">
      <c r="B103" s="12" t="s">
        <v>616</v>
      </c>
      <c r="C103" s="169"/>
    </row>
    <row r="104" ht="16.5" customHeight="1">
      <c r="B104" s="11" t="s">
        <v>236</v>
      </c>
    </row>
    <row r="105" spans="2:3" ht="16.5" customHeight="1">
      <c r="B105" s="12" t="s">
        <v>408</v>
      </c>
      <c r="C105" s="169"/>
    </row>
    <row r="106" ht="16.5" customHeight="1">
      <c r="B106" s="11" t="s">
        <v>236</v>
      </c>
    </row>
    <row r="107" spans="2:3" ht="16.5" customHeight="1">
      <c r="B107" s="12" t="s">
        <v>410</v>
      </c>
      <c r="C107" s="169"/>
    </row>
    <row r="108" ht="16.5" customHeight="1">
      <c r="B108" s="11" t="s">
        <v>236</v>
      </c>
    </row>
    <row r="110" spans="1:3" ht="34.5" customHeight="1">
      <c r="A110" s="263" t="s">
        <v>455</v>
      </c>
      <c r="B110" s="263"/>
      <c r="C110" s="263"/>
    </row>
    <row r="112" spans="2:3" ht="16.5" customHeight="1">
      <c r="B112" s="12" t="s">
        <v>476</v>
      </c>
      <c r="C112" s="169"/>
    </row>
    <row r="113" ht="16.5" customHeight="1">
      <c r="B113" s="11" t="s">
        <v>236</v>
      </c>
    </row>
    <row r="114" spans="2:3" ht="30">
      <c r="B114" s="24" t="s">
        <v>477</v>
      </c>
      <c r="C114" s="169"/>
    </row>
    <row r="115" ht="16.5" customHeight="1">
      <c r="B115" s="11" t="s">
        <v>236</v>
      </c>
    </row>
    <row r="116" spans="2:3" ht="16.5" customHeight="1">
      <c r="B116" s="12" t="s">
        <v>478</v>
      </c>
      <c r="C116" s="169"/>
    </row>
    <row r="117" ht="16.5" customHeight="1">
      <c r="B117" s="11" t="s">
        <v>252</v>
      </c>
    </row>
    <row r="118" spans="2:3" ht="16.5" customHeight="1">
      <c r="B118" s="12" t="s">
        <v>479</v>
      </c>
      <c r="C118" s="169"/>
    </row>
    <row r="119" ht="16.5" customHeight="1">
      <c r="B119" s="11" t="s">
        <v>236</v>
      </c>
    </row>
    <row r="121" spans="1:3" ht="19.5" customHeight="1">
      <c r="A121" s="145" t="s">
        <v>605</v>
      </c>
      <c r="B121" s="148"/>
      <c r="C121" s="148"/>
    </row>
    <row r="123" spans="2:3" ht="30">
      <c r="B123" s="24" t="s">
        <v>304</v>
      </c>
      <c r="C123" s="169"/>
    </row>
    <row r="124" ht="16.5" customHeight="1">
      <c r="B124" s="11" t="s">
        <v>236</v>
      </c>
    </row>
    <row r="126" ht="15">
      <c r="B126" s="130" t="s">
        <v>481</v>
      </c>
    </row>
    <row r="128" spans="2:3" ht="30" customHeight="1">
      <c r="B128" s="24" t="s">
        <v>375</v>
      </c>
      <c r="C128" s="169"/>
    </row>
    <row r="129" ht="16.5" customHeight="1">
      <c r="B129" s="11" t="s">
        <v>236</v>
      </c>
    </row>
    <row r="130" spans="2:3" ht="16.5" customHeight="1">
      <c r="B130" s="12" t="s">
        <v>381</v>
      </c>
      <c r="C130" s="169"/>
    </row>
    <row r="131" ht="16.5" customHeight="1">
      <c r="B131" s="11" t="s">
        <v>236</v>
      </c>
    </row>
    <row r="132" spans="2:3" ht="30">
      <c r="B132" s="24" t="s">
        <v>305</v>
      </c>
      <c r="C132" s="169"/>
    </row>
    <row r="133" ht="16.5" customHeight="1">
      <c r="B133" s="11" t="s">
        <v>236</v>
      </c>
    </row>
    <row r="134" ht="16.5" customHeight="1">
      <c r="B134" s="170" t="s">
        <v>306</v>
      </c>
    </row>
    <row r="135" spans="2:3" ht="16.5" customHeight="1">
      <c r="B135" s="12" t="s">
        <v>483</v>
      </c>
      <c r="C135" s="169"/>
    </row>
    <row r="136" ht="16.5" customHeight="1">
      <c r="B136" s="11" t="s">
        <v>236</v>
      </c>
    </row>
    <row r="137" spans="2:3" ht="16.5" customHeight="1">
      <c r="B137" s="12" t="s">
        <v>484</v>
      </c>
      <c r="C137" s="169"/>
    </row>
    <row r="138" ht="16.5" customHeight="1">
      <c r="B138" s="11" t="s">
        <v>236</v>
      </c>
    </row>
    <row r="139" spans="2:3" ht="16.5" customHeight="1">
      <c r="B139" s="12" t="s">
        <v>485</v>
      </c>
      <c r="C139" s="169"/>
    </row>
    <row r="140" ht="16.5" customHeight="1">
      <c r="B140" s="11" t="s">
        <v>236</v>
      </c>
    </row>
    <row r="142" ht="15">
      <c r="B142" s="130" t="s">
        <v>482</v>
      </c>
    </row>
    <row r="144" spans="2:3" ht="16.5" customHeight="1">
      <c r="B144" s="12" t="s">
        <v>382</v>
      </c>
      <c r="C144" s="169"/>
    </row>
    <row r="145" ht="16.5" customHeight="1">
      <c r="B145" s="11" t="s">
        <v>236</v>
      </c>
    </row>
    <row r="146" spans="2:3" ht="16.5" customHeight="1">
      <c r="B146" s="12" t="s">
        <v>383</v>
      </c>
      <c r="C146" s="169"/>
    </row>
    <row r="147" ht="16.5" customHeight="1">
      <c r="B147" s="11" t="s">
        <v>236</v>
      </c>
    </row>
    <row r="148" spans="2:3" ht="16.5" customHeight="1">
      <c r="B148" s="12" t="s">
        <v>504</v>
      </c>
      <c r="C148" s="169"/>
    </row>
    <row r="149" ht="16.5" customHeight="1">
      <c r="B149" s="11" t="s">
        <v>236</v>
      </c>
    </row>
    <row r="151" spans="1:3" ht="19.5" customHeight="1">
      <c r="A151" s="145" t="s">
        <v>384</v>
      </c>
      <c r="B151" s="148"/>
      <c r="C151" s="148"/>
    </row>
    <row r="153" spans="2:3" ht="30">
      <c r="B153" s="24" t="s">
        <v>505</v>
      </c>
      <c r="C153" s="169"/>
    </row>
    <row r="154" ht="16.5" customHeight="1">
      <c r="B154" s="11" t="s">
        <v>236</v>
      </c>
    </row>
    <row r="155" ht="9.75" customHeight="1"/>
    <row r="156" ht="16.5" customHeight="1">
      <c r="B156" s="170" t="s">
        <v>307</v>
      </c>
    </row>
    <row r="157" spans="2:3" ht="16.5" customHeight="1">
      <c r="B157" s="12" t="s">
        <v>308</v>
      </c>
      <c r="C157" s="169"/>
    </row>
    <row r="158" ht="16.5" customHeight="1">
      <c r="B158" s="11" t="s">
        <v>236</v>
      </c>
    </row>
    <row r="159" spans="2:3" ht="16.5" customHeight="1">
      <c r="B159" s="12" t="s">
        <v>309</v>
      </c>
      <c r="C159" s="169"/>
    </row>
    <row r="160" ht="16.5" customHeight="1">
      <c r="B160" s="11" t="s">
        <v>236</v>
      </c>
    </row>
    <row r="161" spans="2:3" ht="16.5" customHeight="1">
      <c r="B161" s="12" t="s">
        <v>310</v>
      </c>
      <c r="C161" s="169"/>
    </row>
    <row r="162" ht="16.5" customHeight="1">
      <c r="B162" s="11" t="s">
        <v>236</v>
      </c>
    </row>
    <row r="163" spans="2:3" ht="30" customHeight="1">
      <c r="B163" s="24" t="s">
        <v>311</v>
      </c>
      <c r="C163" s="169"/>
    </row>
    <row r="164" ht="16.5" customHeight="1">
      <c r="B164" s="11" t="s">
        <v>236</v>
      </c>
    </row>
    <row r="166" spans="1:3" ht="19.5" customHeight="1">
      <c r="A166" s="145" t="s">
        <v>456</v>
      </c>
      <c r="B166" s="148"/>
      <c r="C166" s="148"/>
    </row>
    <row r="168" spans="2:3" ht="16.5" customHeight="1">
      <c r="B168" s="172" t="s">
        <v>506</v>
      </c>
      <c r="C168" s="169"/>
    </row>
    <row r="169" ht="16.5" customHeight="1">
      <c r="B169" s="11" t="s">
        <v>236</v>
      </c>
    </row>
    <row r="170" ht="16.5" customHeight="1">
      <c r="B170" s="34" t="s">
        <v>873</v>
      </c>
    </row>
    <row r="171" spans="2:3" ht="30">
      <c r="B171" s="173" t="s">
        <v>527</v>
      </c>
      <c r="C171" s="169"/>
    </row>
    <row r="172" ht="16.5" customHeight="1">
      <c r="B172" s="11" t="s">
        <v>236</v>
      </c>
    </row>
    <row r="173" spans="2:3" ht="16.5" customHeight="1">
      <c r="B173" s="172" t="s">
        <v>528</v>
      </c>
      <c r="C173" s="169"/>
    </row>
    <row r="174" ht="16.5" customHeight="1">
      <c r="B174" s="11" t="s">
        <v>236</v>
      </c>
    </row>
    <row r="175" spans="2:3" ht="16.5" customHeight="1">
      <c r="B175" s="172" t="s">
        <v>275</v>
      </c>
      <c r="C175" s="169"/>
    </row>
    <row r="176" ht="16.5" customHeight="1">
      <c r="B176" s="11" t="s">
        <v>236</v>
      </c>
    </row>
    <row r="177" spans="2:3" ht="16.5" customHeight="1">
      <c r="B177" s="172" t="s">
        <v>529</v>
      </c>
      <c r="C177" s="169"/>
    </row>
    <row r="178" ht="16.5" customHeight="1">
      <c r="B178" s="11" t="s">
        <v>236</v>
      </c>
    </row>
    <row r="179" spans="2:3" ht="16.5" customHeight="1">
      <c r="B179" s="172" t="s">
        <v>530</v>
      </c>
      <c r="C179" s="169"/>
    </row>
    <row r="180" ht="16.5" customHeight="1">
      <c r="B180" s="11" t="s">
        <v>236</v>
      </c>
    </row>
    <row r="181" spans="2:3" ht="44.25">
      <c r="B181" s="173" t="s">
        <v>250</v>
      </c>
      <c r="C181" s="169"/>
    </row>
    <row r="182" ht="16.5" customHeight="1">
      <c r="B182" s="11" t="s">
        <v>236</v>
      </c>
    </row>
  </sheetData>
  <sheetProtection password="DA5D" sheet="1" objects="1" scenarios="1" selectLockedCells="1"/>
  <mergeCells count="3">
    <mergeCell ref="A1:C1"/>
    <mergeCell ref="A2:C2"/>
    <mergeCell ref="A110:C110"/>
  </mergeCells>
  <conditionalFormatting sqref="B17:B18">
    <cfRule type="expression" priority="1" dxfId="3" stopIfTrue="1">
      <formula>$C$15&lt;&gt;1</formula>
    </cfRule>
  </conditionalFormatting>
  <conditionalFormatting sqref="C17">
    <cfRule type="expression" priority="2" dxfId="4" stopIfTrue="1">
      <formula>$C$15&lt;&gt;1</formula>
    </cfRule>
  </conditionalFormatting>
  <conditionalFormatting sqref="B15:B16">
    <cfRule type="expression" priority="3" dxfId="3" stopIfTrue="1">
      <formula>$C$13&lt;&gt;1</formula>
    </cfRule>
  </conditionalFormatting>
  <conditionalFormatting sqref="C15">
    <cfRule type="expression" priority="4" dxfId="4" stopIfTrue="1">
      <formula>$C$13&lt;&gt;1</formula>
    </cfRule>
  </conditionalFormatting>
  <conditionalFormatting sqref="B23:B24">
    <cfRule type="expression" priority="5" dxfId="3" stopIfTrue="1">
      <formula>$C$21&lt;&gt;1</formula>
    </cfRule>
  </conditionalFormatting>
  <conditionalFormatting sqref="C23">
    <cfRule type="expression" priority="6" dxfId="4" stopIfTrue="1">
      <formula>$C$21&lt;&gt;1</formula>
    </cfRule>
  </conditionalFormatting>
  <conditionalFormatting sqref="B21:B22">
    <cfRule type="expression" priority="7" dxfId="3" stopIfTrue="1">
      <formula>$C$19&lt;&gt;1</formula>
    </cfRule>
  </conditionalFormatting>
  <conditionalFormatting sqref="C21">
    <cfRule type="expression" priority="8" dxfId="4" stopIfTrue="1">
      <formula>$C$19&lt;&gt;1</formula>
    </cfRule>
  </conditionalFormatting>
  <conditionalFormatting sqref="B29:B30">
    <cfRule type="expression" priority="9" dxfId="3" stopIfTrue="1">
      <formula>$C$27&lt;&gt;1</formula>
    </cfRule>
  </conditionalFormatting>
  <conditionalFormatting sqref="C29">
    <cfRule type="expression" priority="10" dxfId="4" stopIfTrue="1">
      <formula>$C$27&lt;&gt;1</formula>
    </cfRule>
  </conditionalFormatting>
  <conditionalFormatting sqref="B27:B28">
    <cfRule type="expression" priority="11" dxfId="3" stopIfTrue="1">
      <formula>$C$25&lt;&gt;1</formula>
    </cfRule>
  </conditionalFormatting>
  <conditionalFormatting sqref="C27">
    <cfRule type="expression" priority="12" dxfId="4" stopIfTrue="1">
      <formula>$C$25&lt;&gt;1</formula>
    </cfRule>
  </conditionalFormatting>
  <conditionalFormatting sqref="B35:B36">
    <cfRule type="expression" priority="13" dxfId="3" stopIfTrue="1">
      <formula>$C$33&lt;&gt;1</formula>
    </cfRule>
  </conditionalFormatting>
  <conditionalFormatting sqref="C35">
    <cfRule type="expression" priority="14" dxfId="4" stopIfTrue="1">
      <formula>$C$33&lt;&gt;1</formula>
    </cfRule>
  </conditionalFormatting>
  <conditionalFormatting sqref="B33:B34">
    <cfRule type="expression" priority="15" dxfId="3" stopIfTrue="1">
      <formula>$C$31&lt;&gt;1</formula>
    </cfRule>
  </conditionalFormatting>
  <conditionalFormatting sqref="C33">
    <cfRule type="expression" priority="16" dxfId="4" stopIfTrue="1">
      <formula>$C$31&lt;&gt;1</formula>
    </cfRule>
  </conditionalFormatting>
  <conditionalFormatting sqref="B41:B42">
    <cfRule type="expression" priority="17" dxfId="3" stopIfTrue="1">
      <formula>$C$39&lt;&gt;1</formula>
    </cfRule>
  </conditionalFormatting>
  <conditionalFormatting sqref="C41">
    <cfRule type="expression" priority="18" dxfId="4" stopIfTrue="1">
      <formula>$C$39&lt;&gt;1</formula>
    </cfRule>
  </conditionalFormatting>
  <conditionalFormatting sqref="B39:B40">
    <cfRule type="expression" priority="19" dxfId="3" stopIfTrue="1">
      <formula>$C$37&lt;&gt;1</formula>
    </cfRule>
  </conditionalFormatting>
  <conditionalFormatting sqref="C39">
    <cfRule type="expression" priority="20" dxfId="4" stopIfTrue="1">
      <formula>$C$37&lt;&gt;1</formula>
    </cfRule>
  </conditionalFormatting>
  <conditionalFormatting sqref="B47:B48">
    <cfRule type="expression" priority="21" dxfId="3" stopIfTrue="1">
      <formula>$C$45&lt;&gt;1</formula>
    </cfRule>
  </conditionalFormatting>
  <conditionalFormatting sqref="C47">
    <cfRule type="expression" priority="22" dxfId="4" stopIfTrue="1">
      <formula>$C$45&lt;&gt;1</formula>
    </cfRule>
  </conditionalFormatting>
  <conditionalFormatting sqref="B45:B46">
    <cfRule type="expression" priority="23" dxfId="3" stopIfTrue="1">
      <formula>$C$43&lt;&gt;1</formula>
    </cfRule>
  </conditionalFormatting>
  <conditionalFormatting sqref="C45">
    <cfRule type="expression" priority="24" dxfId="4" stopIfTrue="1">
      <formula>$C$43&lt;&gt;1</formula>
    </cfRule>
  </conditionalFormatting>
  <conditionalFormatting sqref="B53:B54">
    <cfRule type="expression" priority="25" dxfId="3" stopIfTrue="1">
      <formula>$C$51&lt;&gt;1</formula>
    </cfRule>
  </conditionalFormatting>
  <conditionalFormatting sqref="C53">
    <cfRule type="expression" priority="26" dxfId="4" stopIfTrue="1">
      <formula>$C$51&lt;&gt;1</formula>
    </cfRule>
  </conditionalFormatting>
  <conditionalFormatting sqref="B51:B52">
    <cfRule type="expression" priority="27" dxfId="3" stopIfTrue="1">
      <formula>$C$49&lt;&gt;1</formula>
    </cfRule>
  </conditionalFormatting>
  <conditionalFormatting sqref="C51">
    <cfRule type="expression" priority="28" dxfId="4" stopIfTrue="1">
      <formula>$C$49&lt;&gt;1</formula>
    </cfRule>
  </conditionalFormatting>
  <conditionalFormatting sqref="B59:B60">
    <cfRule type="expression" priority="29" dxfId="3" stopIfTrue="1">
      <formula>$C$57&lt;&gt;1</formula>
    </cfRule>
  </conditionalFormatting>
  <conditionalFormatting sqref="C59">
    <cfRule type="expression" priority="30" dxfId="4" stopIfTrue="1">
      <formula>$C$57&lt;&gt;1</formula>
    </cfRule>
  </conditionalFormatting>
  <conditionalFormatting sqref="B57:B58">
    <cfRule type="expression" priority="31" dxfId="3" stopIfTrue="1">
      <formula>$C$55&lt;&gt;1</formula>
    </cfRule>
  </conditionalFormatting>
  <conditionalFormatting sqref="C57">
    <cfRule type="expression" priority="32" dxfId="4" stopIfTrue="1">
      <formula>$C$55&lt;&gt;1</formula>
    </cfRule>
  </conditionalFormatting>
  <conditionalFormatting sqref="B65:B66">
    <cfRule type="expression" priority="33" dxfId="3" stopIfTrue="1">
      <formula>$C$63&lt;&gt;1</formula>
    </cfRule>
  </conditionalFormatting>
  <conditionalFormatting sqref="C65">
    <cfRule type="expression" priority="34" dxfId="4" stopIfTrue="1">
      <formula>$C$63&lt;&gt;1</formula>
    </cfRule>
  </conditionalFormatting>
  <conditionalFormatting sqref="B63:B64">
    <cfRule type="expression" priority="35" dxfId="3" stopIfTrue="1">
      <formula>$C$61&lt;&gt;1</formula>
    </cfRule>
  </conditionalFormatting>
  <conditionalFormatting sqref="C63">
    <cfRule type="expression" priority="36" dxfId="4" stopIfTrue="1">
      <formula>$C$61&lt;&gt;1</formula>
    </cfRule>
  </conditionalFormatting>
  <conditionalFormatting sqref="B71:B72">
    <cfRule type="expression" priority="37" dxfId="3" stopIfTrue="1">
      <formula>$C$69&lt;&gt;1</formula>
    </cfRule>
  </conditionalFormatting>
  <conditionalFormatting sqref="C71">
    <cfRule type="expression" priority="38" dxfId="4" stopIfTrue="1">
      <formula>$C$69&lt;&gt;1</formula>
    </cfRule>
  </conditionalFormatting>
  <conditionalFormatting sqref="B69:B70">
    <cfRule type="expression" priority="39" dxfId="3" stopIfTrue="1">
      <formula>$C$67&lt;&gt;1</formula>
    </cfRule>
  </conditionalFormatting>
  <conditionalFormatting sqref="C69">
    <cfRule type="expression" priority="40" dxfId="4" stopIfTrue="1">
      <formula>$C$67&lt;&gt;1</formula>
    </cfRule>
  </conditionalFormatting>
  <conditionalFormatting sqref="B77:B78">
    <cfRule type="expression" priority="41" dxfId="3" stopIfTrue="1">
      <formula>$C$75&lt;&gt;1</formula>
    </cfRule>
  </conditionalFormatting>
  <conditionalFormatting sqref="C77">
    <cfRule type="expression" priority="42" dxfId="4" stopIfTrue="1">
      <formula>$C$75&lt;&gt;1</formula>
    </cfRule>
  </conditionalFormatting>
  <conditionalFormatting sqref="B75:B76">
    <cfRule type="expression" priority="43" dxfId="3" stopIfTrue="1">
      <formula>$C$73&lt;&gt;1</formula>
    </cfRule>
  </conditionalFormatting>
  <conditionalFormatting sqref="C75">
    <cfRule type="expression" priority="44" dxfId="4" stopIfTrue="1">
      <formula>$C$73&lt;&gt;1</formula>
    </cfRule>
  </conditionalFormatting>
  <conditionalFormatting sqref="B83:B84">
    <cfRule type="expression" priority="45" dxfId="3" stopIfTrue="1">
      <formula>$C$81&lt;&gt;1</formula>
    </cfRule>
  </conditionalFormatting>
  <conditionalFormatting sqref="C83">
    <cfRule type="expression" priority="46" dxfId="4" stopIfTrue="1">
      <formula>$C$81&lt;&gt;1</formula>
    </cfRule>
  </conditionalFormatting>
  <conditionalFormatting sqref="B81:B82">
    <cfRule type="expression" priority="47" dxfId="3" stopIfTrue="1">
      <formula>$C$79&lt;&gt;1</formula>
    </cfRule>
  </conditionalFormatting>
  <conditionalFormatting sqref="C81">
    <cfRule type="expression" priority="48" dxfId="4" stopIfTrue="1">
      <formula>$C$79&lt;&gt;1</formula>
    </cfRule>
  </conditionalFormatting>
  <conditionalFormatting sqref="B89:B90">
    <cfRule type="expression" priority="49" dxfId="3" stopIfTrue="1">
      <formula>$C$87&lt;&gt;1</formula>
    </cfRule>
  </conditionalFormatting>
  <conditionalFormatting sqref="C89">
    <cfRule type="expression" priority="50" dxfId="4" stopIfTrue="1">
      <formula>$C$87&lt;&gt;1</formula>
    </cfRule>
  </conditionalFormatting>
  <conditionalFormatting sqref="B87:B88">
    <cfRule type="expression" priority="51" dxfId="3" stopIfTrue="1">
      <formula>$C$85&lt;&gt;1</formula>
    </cfRule>
  </conditionalFormatting>
  <conditionalFormatting sqref="C87">
    <cfRule type="expression" priority="52" dxfId="4" stopIfTrue="1">
      <formula>$C$85&lt;&gt;1</formula>
    </cfRule>
  </conditionalFormatting>
  <conditionalFormatting sqref="B95:B96">
    <cfRule type="expression" priority="53" dxfId="3" stopIfTrue="1">
      <formula>$C$93&lt;&gt;1</formula>
    </cfRule>
  </conditionalFormatting>
  <conditionalFormatting sqref="C95">
    <cfRule type="expression" priority="54" dxfId="4" stopIfTrue="1">
      <formula>$C$93&lt;&gt;1</formula>
    </cfRule>
  </conditionalFormatting>
  <conditionalFormatting sqref="B93:B94">
    <cfRule type="expression" priority="55" dxfId="3" stopIfTrue="1">
      <formula>$C$91&lt;&gt;1</formula>
    </cfRule>
  </conditionalFormatting>
  <conditionalFormatting sqref="C93">
    <cfRule type="expression" priority="56" dxfId="4" stopIfTrue="1">
      <formula>$C$91&lt;&gt;1</formula>
    </cfRule>
  </conditionalFormatting>
  <conditionalFormatting sqref="B101:B102">
    <cfRule type="expression" priority="57" dxfId="3" stopIfTrue="1">
      <formula>$C$99&lt;&gt;1</formula>
    </cfRule>
  </conditionalFormatting>
  <conditionalFormatting sqref="C101">
    <cfRule type="expression" priority="58" dxfId="4" stopIfTrue="1">
      <formula>$C$99&lt;&gt;1</formula>
    </cfRule>
  </conditionalFormatting>
  <conditionalFormatting sqref="B99:B100">
    <cfRule type="expression" priority="59" dxfId="3" stopIfTrue="1">
      <formula>$C$97&lt;&gt;1</formula>
    </cfRule>
  </conditionalFormatting>
  <conditionalFormatting sqref="C99">
    <cfRule type="expression" priority="60" dxfId="4" stopIfTrue="1">
      <formula>$C$97&lt;&gt;1</formula>
    </cfRule>
  </conditionalFormatting>
  <conditionalFormatting sqref="B107:B108">
    <cfRule type="expression" priority="61" dxfId="3" stopIfTrue="1">
      <formula>$C$105&lt;&gt;1</formula>
    </cfRule>
  </conditionalFormatting>
  <conditionalFormatting sqref="C107">
    <cfRule type="expression" priority="62" dxfId="4" stopIfTrue="1">
      <formula>$C$105&lt;&gt;1</formula>
    </cfRule>
  </conditionalFormatting>
  <conditionalFormatting sqref="B105:B106">
    <cfRule type="expression" priority="63" dxfId="3" stopIfTrue="1">
      <formula>$C$103&lt;&gt;1</formula>
    </cfRule>
  </conditionalFormatting>
  <conditionalFormatting sqref="C105">
    <cfRule type="expression" priority="64" dxfId="4" stopIfTrue="1">
      <formula>$C$103&lt;&gt;1</formula>
    </cfRule>
  </conditionalFormatting>
  <conditionalFormatting sqref="B170:B178">
    <cfRule type="expression" priority="65" dxfId="3" stopIfTrue="1">
      <formula>$C$168&lt;&gt;1</formula>
    </cfRule>
  </conditionalFormatting>
  <conditionalFormatting sqref="C171 C173 C175 C177">
    <cfRule type="expression" priority="66" dxfId="4" stopIfTrue="1">
      <formula>$C$168&lt;&gt;1</formula>
    </cfRule>
  </conditionalFormatting>
  <dataValidations count="2">
    <dataValidation type="whole" allowBlank="1" showInputMessage="1" showErrorMessage="1" errorTitle="Erreur" error="Vous ne pouvez saisir que les valeurs suivantes: &#10;1 pour Oui, 2 pour Non&#10;" sqref="C89 C53 C41 C13 C35 C47 C71 C77 C15 C17 C19 C21 C23 C25 C27 C29 C31 C33 C37 C39 C43 C45 C49 C51 C55 C57 C59 C61 C63 C65 C67 C69 C73 C75 C79 C81 C83 C85 C87 C91 C93 C95 C97 C99 C101 C103 C105 C107 C112 C114 C118 C123 C128 C130 C132 C135 C137 C139 C144 C146 C148 C153 C157 C159 C161 C163 C168 C171 C173 C175 C177 C179 C181">
      <formula1>1</formula1>
      <formula2>2</formula2>
    </dataValidation>
    <dataValidation type="whole" allowBlank="1" showInputMessage="1" showErrorMessage="1" errorTitle="Erreur" error="Vous ne pouvez saisir que les valeurs suivantes: &#10;1 pour Oui, 2 pour Non, 3 pour NA&#10;" sqref="C116">
      <formula1>1</formula1>
      <formula2>3</formula2>
    </dataValidation>
  </dataValidations>
  <printOptions/>
  <pageMargins left="0.18" right="0.17" top="0.71" bottom="0.5" header="0.4921259845" footer="0.28"/>
  <pageSetup horizontalDpi="600" verticalDpi="600" orientation="portrait" paperSize="9" r:id="rId2"/>
  <headerFooter alignWithMargins="0">
    <oddFooter>&amp;R&amp;9&amp;P / &amp;N</oddFooter>
  </headerFooter>
  <rowBreaks count="4" manualBreakCount="4">
    <brk id="42" max="255" man="1"/>
    <brk id="84" max="255" man="1"/>
    <brk id="120" max="255" man="1"/>
    <brk id="164" max="255" man="1"/>
  </rowBreaks>
  <drawing r:id="rId1"/>
</worksheet>
</file>

<file path=xl/worksheets/sheet22.xml><?xml version="1.0" encoding="utf-8"?>
<worksheet xmlns="http://schemas.openxmlformats.org/spreadsheetml/2006/main" xmlns:r="http://schemas.openxmlformats.org/officeDocument/2006/relationships">
  <sheetPr codeName="Feuil21">
    <tabColor indexed="60"/>
  </sheetPr>
  <dimension ref="A1:C22"/>
  <sheetViews>
    <sheetView showGridLines="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235</v>
      </c>
      <c r="B1" s="227"/>
      <c r="C1" s="227"/>
    </row>
    <row r="2" spans="1:3" ht="18">
      <c r="A2" s="246" t="s">
        <v>861</v>
      </c>
      <c r="B2" s="246"/>
      <c r="C2" s="246"/>
    </row>
    <row r="6" spans="1:2" ht="12.75">
      <c r="A6" s="20" t="s">
        <v>242</v>
      </c>
      <c r="B6" s="21" t="s">
        <v>395</v>
      </c>
    </row>
    <row r="8" spans="1:3" ht="30" customHeight="1">
      <c r="A8" s="10"/>
      <c r="B8" s="24" t="s">
        <v>862</v>
      </c>
      <c r="C8" s="26"/>
    </row>
    <row r="9" spans="1:2" ht="19.5" customHeight="1">
      <c r="A9" s="10"/>
      <c r="B9" s="13" t="s">
        <v>236</v>
      </c>
    </row>
    <row r="10" spans="1:3" ht="29.25" customHeight="1">
      <c r="A10" s="10"/>
      <c r="B10" s="23" t="s">
        <v>863</v>
      </c>
      <c r="C10" s="26"/>
    </row>
    <row r="11" spans="1:2" ht="19.5" customHeight="1">
      <c r="A11" s="10"/>
      <c r="B11" s="11" t="s">
        <v>236</v>
      </c>
    </row>
    <row r="12" spans="1:3" ht="19.5" customHeight="1">
      <c r="A12" s="10"/>
      <c r="B12" s="12" t="s">
        <v>864</v>
      </c>
      <c r="C12" s="26"/>
    </row>
    <row r="13" ht="19.5" customHeight="1">
      <c r="B13" s="15" t="s">
        <v>236</v>
      </c>
    </row>
    <row r="14" spans="1:3" ht="30" customHeight="1">
      <c r="A14" s="10"/>
      <c r="B14" s="24" t="s">
        <v>865</v>
      </c>
      <c r="C14" s="26"/>
    </row>
    <row r="15" ht="19.5" customHeight="1">
      <c r="B15" s="15" t="s">
        <v>236</v>
      </c>
    </row>
    <row r="16" spans="2:3" ht="13.5" customHeight="1">
      <c r="B16" s="16"/>
      <c r="C16" s="4"/>
    </row>
    <row r="17" ht="19.5" customHeight="1">
      <c r="B17" s="181"/>
    </row>
    <row r="18" ht="12.75">
      <c r="B18" s="178"/>
    </row>
    <row r="19" ht="15">
      <c r="B19" s="179"/>
    </row>
    <row r="20" ht="12.75">
      <c r="B20" s="178"/>
    </row>
    <row r="21" ht="15">
      <c r="B21" s="179"/>
    </row>
    <row r="22" ht="12.75">
      <c r="B22" s="178"/>
    </row>
  </sheetData>
  <sheetProtection password="DA5D" sheet="1" objects="1" scenarios="1" selectLockedCells="1"/>
  <mergeCells count="2">
    <mergeCell ref="A1:C1"/>
    <mergeCell ref="A2:C2"/>
  </mergeCells>
  <dataValidations count="1">
    <dataValidation type="whole" allowBlank="1" showInputMessage="1" showErrorMessage="1" errorTitle="Erreur" error="Vous ne pouvez saisir que les valeurs suivantes: &#10;1 pour Oui, 2 pour Non" sqref="C12 C8 C10 C14">
      <formula1>1</formula1>
      <formula2>2</formula2>
    </dataValidation>
  </dataValidations>
  <printOptions/>
  <pageMargins left="0.33" right="0.33" top="1" bottom="1" header="0.4921259845" footer="0.4921259845"/>
  <pageSetup horizontalDpi="600" verticalDpi="600" orientation="portrait" paperSize="9" scale="95" r:id="rId2"/>
  <headerFooter alignWithMargins="0">
    <oddFooter>&amp;R&amp;P/&amp;N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U2"/>
  <sheetViews>
    <sheetView workbookViewId="0" topLeftCell="AH1">
      <selection activeCell="AU2" sqref="AU2"/>
    </sheetView>
  </sheetViews>
  <sheetFormatPr defaultColWidth="11.421875" defaultRowHeight="12.75"/>
  <cols>
    <col min="12" max="12" width="12.8515625" style="0" bestFit="1" customWidth="1"/>
    <col min="32" max="32" width="15.57421875" style="0" bestFit="1" customWidth="1"/>
  </cols>
  <sheetData>
    <row r="1" spans="1:47" s="19" customFormat="1" ht="12.75">
      <c r="A1" s="19" t="s">
        <v>631</v>
      </c>
      <c r="B1" s="19" t="s">
        <v>271</v>
      </c>
      <c r="C1" s="19" t="s">
        <v>961</v>
      </c>
      <c r="D1" s="19" t="s">
        <v>962</v>
      </c>
      <c r="E1" s="19" t="s">
        <v>963</v>
      </c>
      <c r="F1" s="19" t="s">
        <v>964</v>
      </c>
      <c r="G1" s="19" t="s">
        <v>965</v>
      </c>
      <c r="H1" s="19" t="s">
        <v>966</v>
      </c>
      <c r="I1" s="19" t="s">
        <v>1185</v>
      </c>
      <c r="J1" s="19" t="s">
        <v>276</v>
      </c>
      <c r="K1" s="19" t="s">
        <v>967</v>
      </c>
      <c r="L1" s="19" t="s">
        <v>348</v>
      </c>
      <c r="M1" s="61" t="s">
        <v>968</v>
      </c>
      <c r="N1" s="19" t="s">
        <v>969</v>
      </c>
      <c r="O1" s="19" t="s">
        <v>970</v>
      </c>
      <c r="P1" s="19" t="s">
        <v>971</v>
      </c>
      <c r="Q1" s="19" t="s">
        <v>972</v>
      </c>
      <c r="R1" s="19" t="s">
        <v>973</v>
      </c>
      <c r="S1" s="19" t="s">
        <v>974</v>
      </c>
      <c r="T1" s="19" t="s">
        <v>975</v>
      </c>
      <c r="U1" s="19" t="s">
        <v>109</v>
      </c>
      <c r="V1" s="19" t="s">
        <v>110</v>
      </c>
      <c r="W1" s="19" t="s">
        <v>277</v>
      </c>
      <c r="X1" s="19" t="s">
        <v>976</v>
      </c>
      <c r="Y1" s="19" t="s">
        <v>349</v>
      </c>
      <c r="Z1" s="61" t="s">
        <v>1043</v>
      </c>
      <c r="AA1" s="94" t="s">
        <v>1044</v>
      </c>
      <c r="AB1" s="94" t="s">
        <v>1045</v>
      </c>
      <c r="AC1" s="94" t="s">
        <v>1223</v>
      </c>
      <c r="AD1" s="94" t="s">
        <v>112</v>
      </c>
      <c r="AE1" s="19" t="s">
        <v>1046</v>
      </c>
      <c r="AF1" s="19" t="s">
        <v>350</v>
      </c>
      <c r="AG1" s="61" t="s">
        <v>114</v>
      </c>
      <c r="AH1" s="19" t="s">
        <v>115</v>
      </c>
      <c r="AI1" s="19" t="s">
        <v>116</v>
      </c>
      <c r="AJ1" s="19" t="s">
        <v>117</v>
      </c>
      <c r="AK1" s="19" t="s">
        <v>118</v>
      </c>
      <c r="AL1" s="19" t="s">
        <v>119</v>
      </c>
      <c r="AM1" s="19" t="s">
        <v>120</v>
      </c>
      <c r="AN1" s="19" t="s">
        <v>351</v>
      </c>
      <c r="AO1" s="19" t="s">
        <v>1047</v>
      </c>
      <c r="AP1" s="19" t="s">
        <v>1048</v>
      </c>
      <c r="AQ1" s="19" t="s">
        <v>1049</v>
      </c>
      <c r="AR1" s="19" t="s">
        <v>107</v>
      </c>
      <c r="AS1" s="19" t="s">
        <v>128</v>
      </c>
      <c r="AT1" s="19" t="s">
        <v>129</v>
      </c>
      <c r="AU1" s="19" t="s">
        <v>1050</v>
      </c>
    </row>
    <row r="2" spans="1:47" s="19" customFormat="1" ht="12.75">
      <c r="A2" s="19">
        <f>CODE</f>
        <v>0</v>
      </c>
      <c r="B2" s="19">
        <f>FINESS</f>
        <v>0</v>
      </c>
      <c r="C2" s="19">
        <f>IF(CHAPVI!C2=1,1,0)</f>
        <v>0</v>
      </c>
      <c r="D2" s="19">
        <f>IF(AND(CHAPVI!D2=1,CHAPVI!E2=1,CHAPVI!F2=1),1,0)</f>
        <v>0</v>
      </c>
      <c r="E2" s="19">
        <f>IF(CHAPVI!G2=1,1,0)</f>
        <v>0</v>
      </c>
      <c r="F2" s="19">
        <f>IF(CHAPVI!H2=1,1,0)</f>
        <v>0</v>
      </c>
      <c r="G2" s="19">
        <f>IF(CHAPVI!J2=1,1,0)</f>
        <v>0</v>
      </c>
      <c r="H2" s="19">
        <f>IF(CHAPVI!K2=1,1,0)</f>
        <v>0</v>
      </c>
      <c r="I2" s="19">
        <f>IF(CHAPVI!L2=1,1,0)</f>
        <v>0</v>
      </c>
      <c r="J2" s="19">
        <f>IF(CHAPVI!M2=1,1,0)</f>
        <v>0</v>
      </c>
      <c r="K2" s="19">
        <f>SUM(C2:J2)</f>
        <v>0</v>
      </c>
      <c r="L2" s="19">
        <v>8</v>
      </c>
      <c r="M2" s="61">
        <f>IF(CHAPVI!N2=1,1,0)</f>
        <v>0</v>
      </c>
      <c r="N2" s="94">
        <f>IF(AND(CHAPVI!O2=1,CHAPVI!P2=1,CHAPVI!Q2=1),1,0)</f>
        <v>0</v>
      </c>
      <c r="O2" s="94">
        <f>IF(CHAPVI!R2=1,1,0)</f>
        <v>0</v>
      </c>
      <c r="P2" s="94">
        <f>IF(CHAPVI!S2=1,1,0)</f>
        <v>0</v>
      </c>
      <c r="Q2" s="94">
        <f>IF(CHAPVI!T2=1,1,0)</f>
        <v>0</v>
      </c>
      <c r="R2" s="94">
        <f>IF(CHAPVI!U2=1,1,0)</f>
        <v>0</v>
      </c>
      <c r="S2" s="94">
        <f>IF(CHAPVI!V2=1,1,0)</f>
        <v>0</v>
      </c>
      <c r="T2" s="94">
        <f>IF(CHAPVI!W2=1,1,0)</f>
        <v>0</v>
      </c>
      <c r="U2" s="94">
        <f>IF(CHAPVI!X2=1,1,0)</f>
        <v>0</v>
      </c>
      <c r="V2" s="94">
        <f>IF(CHAPVI!Y2=1,1,0)</f>
        <v>0</v>
      </c>
      <c r="W2" s="94">
        <f>IF(CHAPVI!Z2=1,1,0)</f>
        <v>0</v>
      </c>
      <c r="X2" s="19">
        <f>SUM(M2:W2)</f>
        <v>0</v>
      </c>
      <c r="Y2" s="19">
        <v>11</v>
      </c>
      <c r="Z2" s="61">
        <f>IF(CHAPVI!AA2=1,1,0)</f>
        <v>0</v>
      </c>
      <c r="AA2" s="94">
        <f>IF(AND(CHAPVI!AB2=1,CHAPVI!AC2=1,CHAPVI!AD2=1),1,0)</f>
        <v>0</v>
      </c>
      <c r="AB2" s="19">
        <f>IF(CHAPVI!AE2=1,1,0)</f>
        <v>0</v>
      </c>
      <c r="AC2" s="19">
        <f>IF(CHAPVI!AF2=1,1,0)</f>
        <v>0</v>
      </c>
      <c r="AD2" s="19">
        <f>IF(CHAPVI!AG2=1,1,0)</f>
        <v>0</v>
      </c>
      <c r="AE2" s="19">
        <f>SUM(Z2:AD2)</f>
        <v>0</v>
      </c>
      <c r="AF2" s="19">
        <v>5</v>
      </c>
      <c r="AG2" s="61">
        <f>IF(CHAPVI!AK2=1,1,0)</f>
        <v>0</v>
      </c>
      <c r="AH2" s="94">
        <f>IF(AND(CHAPVI!AL2=1,CHAPVI!AM2=1,CHAPVI!AN2=1),1,0)</f>
        <v>0</v>
      </c>
      <c r="AI2" s="94">
        <f>IF(CHAPVI!AO2=1,1,0)</f>
        <v>0</v>
      </c>
      <c r="AJ2" s="94">
        <f>IF(CHAPVI!AP2=1,1,0)</f>
        <v>0</v>
      </c>
      <c r="AK2" s="94">
        <f>IF(CHAPVI!AQ2=1,1,0)</f>
        <v>0</v>
      </c>
      <c r="AL2" s="94">
        <f>IF(CHAPVI!AR2=1,1,0)</f>
        <v>0</v>
      </c>
      <c r="AM2" s="19">
        <f>SUM(AG2:AL2)</f>
        <v>0</v>
      </c>
      <c r="AN2" s="19">
        <v>6</v>
      </c>
      <c r="AO2" s="59">
        <f>K2/L2*100</f>
        <v>0</v>
      </c>
      <c r="AP2" s="59">
        <f>X2/Y2*100</f>
        <v>0</v>
      </c>
      <c r="AQ2" s="59">
        <f>AE2/AF2*100</f>
        <v>0</v>
      </c>
      <c r="AR2" s="59">
        <f>AM2/AN2*100</f>
        <v>0</v>
      </c>
      <c r="AS2" s="125">
        <f>K2+X2+AE2+AM2</f>
        <v>0</v>
      </c>
      <c r="AT2" s="125">
        <f>L2+Y2+AF2+AN2</f>
        <v>30</v>
      </c>
      <c r="AU2" s="59">
        <f>AS2/AT2*100</f>
        <v>0</v>
      </c>
    </row>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workbookViewId="0" topLeftCell="AI1">
      <selection activeCell="AR2" sqref="AR2"/>
    </sheetView>
  </sheetViews>
  <sheetFormatPr defaultColWidth="11.421875" defaultRowHeight="12.75"/>
  <cols>
    <col min="3" max="3" width="12.57421875" style="0" bestFit="1" customWidth="1"/>
    <col min="14" max="15" width="13.7109375" style="0" bestFit="1" customWidth="1"/>
    <col min="27" max="27" width="14.140625" style="0" bestFit="1" customWidth="1"/>
    <col min="28" max="28" width="15.28125" style="0" bestFit="1" customWidth="1"/>
    <col min="29" max="29" width="12.28125" style="0" bestFit="1" customWidth="1"/>
    <col min="30" max="30" width="11.57421875" style="0" bestFit="1" customWidth="1"/>
    <col min="32" max="32" width="13.8515625" style="0" bestFit="1" customWidth="1"/>
    <col min="35" max="36" width="13.28125" style="0" customWidth="1"/>
    <col min="37" max="37" width="12.57421875" style="0" bestFit="1" customWidth="1"/>
  </cols>
  <sheetData>
    <row r="1" spans="1:44" s="19" customFormat="1" ht="12.75">
      <c r="A1" s="47" t="s">
        <v>631</v>
      </c>
      <c r="B1" s="47" t="s">
        <v>271</v>
      </c>
      <c r="C1" s="47" t="s">
        <v>533</v>
      </c>
      <c r="D1" s="47" t="s">
        <v>844</v>
      </c>
      <c r="E1" s="47" t="s">
        <v>845</v>
      </c>
      <c r="F1" s="47" t="s">
        <v>846</v>
      </c>
      <c r="G1" s="47" t="s">
        <v>1184</v>
      </c>
      <c r="H1" s="47" t="s">
        <v>782</v>
      </c>
      <c r="I1" s="121" t="s">
        <v>847</v>
      </c>
      <c r="J1" s="47" t="s">
        <v>1008</v>
      </c>
      <c r="K1" s="47" t="s">
        <v>540</v>
      </c>
      <c r="L1" s="47" t="s">
        <v>106</v>
      </c>
      <c r="M1" s="47" t="s">
        <v>359</v>
      </c>
      <c r="N1" s="60" t="s">
        <v>549</v>
      </c>
      <c r="O1" s="47" t="s">
        <v>848</v>
      </c>
      <c r="P1" s="47" t="s">
        <v>849</v>
      </c>
      <c r="Q1" s="47" t="s">
        <v>850</v>
      </c>
      <c r="R1" s="47" t="s">
        <v>1186</v>
      </c>
      <c r="S1" s="47" t="s">
        <v>851</v>
      </c>
      <c r="T1" s="47" t="s">
        <v>326</v>
      </c>
      <c r="U1" s="47" t="s">
        <v>556</v>
      </c>
      <c r="V1" s="47" t="s">
        <v>852</v>
      </c>
      <c r="W1" s="47" t="s">
        <v>126</v>
      </c>
      <c r="X1" s="47" t="s">
        <v>695</v>
      </c>
      <c r="Y1" s="47" t="s">
        <v>108</v>
      </c>
      <c r="Z1" s="47" t="s">
        <v>558</v>
      </c>
      <c r="AA1" s="60" t="s">
        <v>563</v>
      </c>
      <c r="AB1" s="47" t="s">
        <v>958</v>
      </c>
      <c r="AC1" s="47" t="s">
        <v>959</v>
      </c>
      <c r="AD1" s="47" t="s">
        <v>960</v>
      </c>
      <c r="AE1" s="47" t="s">
        <v>565</v>
      </c>
      <c r="AF1" s="47" t="s">
        <v>111</v>
      </c>
      <c r="AG1" s="47" t="s">
        <v>1222</v>
      </c>
      <c r="AH1" s="121" t="s">
        <v>557</v>
      </c>
      <c r="AI1" s="121" t="s">
        <v>570</v>
      </c>
      <c r="AJ1" s="121" t="s">
        <v>571</v>
      </c>
      <c r="AK1" s="60" t="s">
        <v>121</v>
      </c>
      <c r="AL1" s="126" t="s">
        <v>122</v>
      </c>
      <c r="AM1" s="126" t="s">
        <v>123</v>
      </c>
      <c r="AN1" s="126" t="s">
        <v>124</v>
      </c>
      <c r="AO1" s="126" t="s">
        <v>125</v>
      </c>
      <c r="AP1" s="126" t="s">
        <v>364</v>
      </c>
      <c r="AQ1" s="126" t="s">
        <v>572</v>
      </c>
      <c r="AR1" s="126" t="s">
        <v>127</v>
      </c>
    </row>
    <row r="2" spans="1:44" s="19" customFormat="1" ht="12.75">
      <c r="A2" s="19">
        <f>CODE</f>
        <v>0</v>
      </c>
      <c r="B2" s="19">
        <f>FINESS</f>
        <v>0</v>
      </c>
      <c r="C2" s="125">
        <f>'Chapitre VI'!C12</f>
        <v>0</v>
      </c>
      <c r="D2" s="125">
        <f>'Chapitre VI'!C15</f>
        <v>0</v>
      </c>
      <c r="E2" s="125">
        <f>'Chapitre VI'!C17</f>
        <v>0</v>
      </c>
      <c r="F2" s="125">
        <f>'Chapitre VI'!C19</f>
        <v>0</v>
      </c>
      <c r="G2" s="125">
        <f>'Chapitre VI'!C22</f>
        <v>0</v>
      </c>
      <c r="H2" s="125">
        <f>'Chapitre VI'!C24</f>
        <v>0</v>
      </c>
      <c r="I2" s="125">
        <f>'Chapitre VI'!C26</f>
        <v>0</v>
      </c>
      <c r="J2" s="125">
        <f>'Chapitre VI'!C28</f>
        <v>0</v>
      </c>
      <c r="K2" s="125">
        <f>'Chapitre VI'!C30</f>
        <v>0</v>
      </c>
      <c r="L2" s="125">
        <f>'Chapitre VI'!C33</f>
        <v>0</v>
      </c>
      <c r="M2" s="125">
        <f>'Chapitre VI'!C35</f>
        <v>0</v>
      </c>
      <c r="N2" s="174">
        <f>'Chapitre VI'!C40</f>
        <v>0</v>
      </c>
      <c r="O2" s="175">
        <f>'Chapitre VI'!C43</f>
        <v>0</v>
      </c>
      <c r="P2" s="125">
        <f>'Chapitre VI'!C45</f>
        <v>0</v>
      </c>
      <c r="Q2" s="125">
        <f>'Chapitre VI'!C47</f>
        <v>0</v>
      </c>
      <c r="R2" s="125">
        <f>'Chapitre VI'!C50</f>
        <v>0</v>
      </c>
      <c r="S2" s="125">
        <f>'Chapitre VI'!C52</f>
        <v>0</v>
      </c>
      <c r="T2" s="125">
        <f>'Chapitre VI'!C54</f>
        <v>0</v>
      </c>
      <c r="U2" s="125">
        <f>'Chapitre VI'!C56</f>
        <v>0</v>
      </c>
      <c r="V2" s="125">
        <f>'Chapitre VI'!C58</f>
        <v>0</v>
      </c>
      <c r="W2" s="125">
        <f>'Chapitre VI'!C60</f>
        <v>0</v>
      </c>
      <c r="X2" s="125">
        <f>'Chapitre VI'!C62</f>
        <v>0</v>
      </c>
      <c r="Y2" s="125">
        <f>'Chapitre VI'!C64</f>
        <v>0</v>
      </c>
      <c r="Z2" s="125">
        <f>'Chapitre VI'!C66</f>
        <v>0</v>
      </c>
      <c r="AA2" s="174">
        <f>'Chapitre VI'!C71</f>
        <v>0</v>
      </c>
      <c r="AB2" s="175">
        <f>'Chapitre VI'!C74</f>
        <v>0</v>
      </c>
      <c r="AC2" s="125">
        <f>'Chapitre VI'!C76</f>
        <v>0</v>
      </c>
      <c r="AD2" s="125">
        <f>'Chapitre VI'!C78</f>
        <v>0</v>
      </c>
      <c r="AE2" s="125">
        <f>'Chapitre VI'!C80</f>
        <v>0</v>
      </c>
      <c r="AF2" s="125">
        <f>'Chapitre VI'!C83</f>
        <v>0</v>
      </c>
      <c r="AG2" s="125">
        <f>'Chapitre VI'!C85</f>
        <v>0</v>
      </c>
      <c r="AH2" s="125">
        <f>'Chapitre VI'!C89</f>
        <v>0</v>
      </c>
      <c r="AI2" s="125">
        <f>'Chapitre VI'!C91</f>
        <v>0</v>
      </c>
      <c r="AJ2" s="125">
        <f>'Chapitre VI'!C93</f>
        <v>0</v>
      </c>
      <c r="AK2" s="174">
        <f>'Chapitre VI'!C98</f>
        <v>0</v>
      </c>
      <c r="AL2" s="125">
        <f>'Chapitre VI'!C101</f>
        <v>0</v>
      </c>
      <c r="AM2" s="125">
        <f>'Chapitre VI'!C103</f>
        <v>0</v>
      </c>
      <c r="AN2" s="125">
        <f>'Chapitre VI'!C105</f>
        <v>0</v>
      </c>
      <c r="AO2" s="125">
        <f>'Chapitre VI'!C107</f>
        <v>0</v>
      </c>
      <c r="AP2" s="125">
        <f>'Chapitre VI'!C109</f>
        <v>0</v>
      </c>
      <c r="AQ2" s="125">
        <f>'Chapitre VI'!C111</f>
        <v>0</v>
      </c>
      <c r="AR2" s="125">
        <f>'Chapitre VI'!C113</f>
        <v>0</v>
      </c>
    </row>
  </sheetData>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60"/>
  </sheetPr>
  <dimension ref="A1:C114"/>
  <sheetViews>
    <sheetView showGridLines="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237</v>
      </c>
      <c r="B1" s="227"/>
      <c r="C1" s="227"/>
    </row>
    <row r="2" spans="1:3" ht="18">
      <c r="A2" s="246" t="s">
        <v>163</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238</v>
      </c>
      <c r="B10" s="148"/>
      <c r="C10" s="148"/>
    </row>
    <row r="12" spans="1:3" ht="16.5" customHeight="1">
      <c r="A12" s="10"/>
      <c r="B12" s="12" t="s">
        <v>532</v>
      </c>
      <c r="C12" s="169"/>
    </row>
    <row r="13" spans="1:2" ht="16.5" customHeight="1">
      <c r="A13" s="10"/>
      <c r="B13" s="15" t="s">
        <v>236</v>
      </c>
    </row>
    <row r="14" spans="1:2" ht="16.5" customHeight="1">
      <c r="A14" s="10"/>
      <c r="B14" s="170" t="s">
        <v>873</v>
      </c>
    </row>
    <row r="15" spans="1:3" ht="16.5" customHeight="1">
      <c r="A15" s="10"/>
      <c r="B15" s="12" t="s">
        <v>104</v>
      </c>
      <c r="C15" s="169"/>
    </row>
    <row r="16" spans="1:2" ht="16.5" customHeight="1">
      <c r="A16" s="10"/>
      <c r="B16" s="11" t="s">
        <v>236</v>
      </c>
    </row>
    <row r="17" spans="1:3" ht="30">
      <c r="A17" s="10"/>
      <c r="B17" s="24" t="s">
        <v>534</v>
      </c>
      <c r="C17" s="169"/>
    </row>
    <row r="18" spans="1:2" ht="16.5" customHeight="1">
      <c r="A18" s="10"/>
      <c r="B18" s="11" t="s">
        <v>236</v>
      </c>
    </row>
    <row r="19" spans="2:3" ht="16.5" customHeight="1">
      <c r="B19" s="12" t="s">
        <v>535</v>
      </c>
      <c r="C19" s="169"/>
    </row>
    <row r="20" ht="16.5" customHeight="1">
      <c r="B20" s="11" t="s">
        <v>236</v>
      </c>
    </row>
    <row r="21" spans="1:2" ht="16.5" customHeight="1">
      <c r="A21" s="10"/>
      <c r="B21" s="170" t="s">
        <v>536</v>
      </c>
    </row>
    <row r="22" spans="1:3" ht="30">
      <c r="A22" s="10"/>
      <c r="B22" s="24" t="s">
        <v>537</v>
      </c>
      <c r="C22" s="169"/>
    </row>
    <row r="23" spans="1:2" ht="16.5" customHeight="1">
      <c r="A23" s="10"/>
      <c r="B23" s="11" t="s">
        <v>236</v>
      </c>
    </row>
    <row r="24" spans="1:3" ht="30">
      <c r="A24" s="10"/>
      <c r="B24" s="24" t="s">
        <v>538</v>
      </c>
      <c r="C24" s="169"/>
    </row>
    <row r="25" spans="1:2" ht="16.5" customHeight="1">
      <c r="A25" s="10"/>
      <c r="B25" s="11" t="s">
        <v>236</v>
      </c>
    </row>
    <row r="26" spans="2:3" ht="30">
      <c r="B26" s="24" t="s">
        <v>539</v>
      </c>
      <c r="C26" s="169"/>
    </row>
    <row r="27" ht="16.5" customHeight="1">
      <c r="B27" s="11" t="s">
        <v>236</v>
      </c>
    </row>
    <row r="28" spans="1:3" ht="30">
      <c r="A28" s="10"/>
      <c r="B28" s="24" t="s">
        <v>541</v>
      </c>
      <c r="C28" s="169"/>
    </row>
    <row r="29" spans="1:2" ht="16.5" customHeight="1">
      <c r="A29" s="10"/>
      <c r="B29" s="11" t="s">
        <v>236</v>
      </c>
    </row>
    <row r="30" spans="2:3" ht="45">
      <c r="B30" s="24" t="s">
        <v>542</v>
      </c>
      <c r="C30" s="169"/>
    </row>
    <row r="31" ht="16.5" customHeight="1">
      <c r="B31" s="11" t="s">
        <v>236</v>
      </c>
    </row>
    <row r="32" ht="16.5" customHeight="1">
      <c r="B32" s="170" t="s">
        <v>543</v>
      </c>
    </row>
    <row r="33" spans="2:3" ht="16.5" customHeight="1">
      <c r="B33" s="12" t="s">
        <v>544</v>
      </c>
      <c r="C33" s="169"/>
    </row>
    <row r="34" ht="16.5" customHeight="1">
      <c r="B34" s="11" t="s">
        <v>236</v>
      </c>
    </row>
    <row r="35" spans="2:3" ht="16.5" customHeight="1">
      <c r="B35" s="12" t="s">
        <v>545</v>
      </c>
      <c r="C35" s="169"/>
    </row>
    <row r="36" ht="16.5" customHeight="1">
      <c r="B36" s="11" t="s">
        <v>236</v>
      </c>
    </row>
    <row r="38" spans="1:3" ht="19.5" customHeight="1">
      <c r="A38" s="145" t="s">
        <v>239</v>
      </c>
      <c r="B38" s="148"/>
      <c r="C38" s="148"/>
    </row>
    <row r="40" spans="2:3" ht="30">
      <c r="B40" s="24" t="s">
        <v>546</v>
      </c>
      <c r="C40" s="169"/>
    </row>
    <row r="41" ht="16.5" customHeight="1">
      <c r="B41" s="11" t="s">
        <v>236</v>
      </c>
    </row>
    <row r="42" ht="16.5" customHeight="1">
      <c r="B42" s="170" t="s">
        <v>873</v>
      </c>
    </row>
    <row r="43" spans="2:3" ht="16.5" customHeight="1">
      <c r="B43" s="12" t="s">
        <v>240</v>
      </c>
      <c r="C43" s="169"/>
    </row>
    <row r="44" ht="16.5" customHeight="1">
      <c r="B44" s="11" t="s">
        <v>236</v>
      </c>
    </row>
    <row r="45" spans="2:3" ht="30">
      <c r="B45" s="24" t="s">
        <v>547</v>
      </c>
      <c r="C45" s="169"/>
    </row>
    <row r="46" ht="16.5" customHeight="1">
      <c r="B46" s="11" t="s">
        <v>236</v>
      </c>
    </row>
    <row r="47" spans="2:3" ht="16.5" customHeight="1">
      <c r="B47" s="12" t="s">
        <v>548</v>
      </c>
      <c r="C47" s="169"/>
    </row>
    <row r="48" ht="16.5" customHeight="1">
      <c r="B48" s="11" t="s">
        <v>236</v>
      </c>
    </row>
    <row r="49" ht="16.5" customHeight="1">
      <c r="B49" s="170" t="s">
        <v>536</v>
      </c>
    </row>
    <row r="50" spans="2:3" ht="16.5" customHeight="1">
      <c r="B50" s="12" t="s">
        <v>550</v>
      </c>
      <c r="C50" s="169"/>
    </row>
    <row r="51" ht="16.5" customHeight="1">
      <c r="B51" s="11" t="s">
        <v>236</v>
      </c>
    </row>
    <row r="52" spans="2:3" ht="16.5" customHeight="1">
      <c r="B52" s="12" t="s">
        <v>551</v>
      </c>
      <c r="C52" s="169"/>
    </row>
    <row r="53" ht="16.5" customHeight="1">
      <c r="B53" s="11" t="s">
        <v>236</v>
      </c>
    </row>
    <row r="54" spans="2:3" ht="30">
      <c r="B54" s="24" t="s">
        <v>552</v>
      </c>
      <c r="C54" s="169"/>
    </row>
    <row r="55" ht="16.5" customHeight="1">
      <c r="B55" s="11" t="s">
        <v>236</v>
      </c>
    </row>
    <row r="56" spans="2:3" ht="16.5" customHeight="1">
      <c r="B56" s="12" t="s">
        <v>553</v>
      </c>
      <c r="C56" s="169"/>
    </row>
    <row r="57" ht="16.5" customHeight="1">
      <c r="B57" s="11" t="s">
        <v>236</v>
      </c>
    </row>
    <row r="58" spans="2:3" ht="16.5" customHeight="1">
      <c r="B58" s="12" t="s">
        <v>554</v>
      </c>
      <c r="C58" s="169"/>
    </row>
    <row r="59" ht="16.5" customHeight="1">
      <c r="B59" s="11" t="s">
        <v>236</v>
      </c>
    </row>
    <row r="60" spans="2:3" ht="16.5" customHeight="1">
      <c r="B60" s="12" t="s">
        <v>555</v>
      </c>
      <c r="C60" s="169"/>
    </row>
    <row r="61" ht="16.5" customHeight="1">
      <c r="B61" s="11" t="s">
        <v>236</v>
      </c>
    </row>
    <row r="62" spans="2:3" ht="16.5" customHeight="1">
      <c r="B62" s="12" t="s">
        <v>559</v>
      </c>
      <c r="C62" s="169"/>
    </row>
    <row r="63" ht="16.5" customHeight="1">
      <c r="B63" s="11" t="s">
        <v>236</v>
      </c>
    </row>
    <row r="64" spans="2:3" ht="16.5" customHeight="1">
      <c r="B64" s="12" t="s">
        <v>560</v>
      </c>
      <c r="C64" s="169"/>
    </row>
    <row r="65" ht="16.5" customHeight="1">
      <c r="B65" s="11" t="s">
        <v>236</v>
      </c>
    </row>
    <row r="66" spans="2:3" ht="16.5" customHeight="1">
      <c r="B66" s="12" t="s">
        <v>561</v>
      </c>
      <c r="C66" s="169"/>
    </row>
    <row r="67" ht="16.5" customHeight="1">
      <c r="B67" s="11" t="s">
        <v>236</v>
      </c>
    </row>
    <row r="69" spans="1:3" ht="19.5" customHeight="1">
      <c r="A69" s="145" t="s">
        <v>637</v>
      </c>
      <c r="B69" s="148"/>
      <c r="C69" s="148"/>
    </row>
    <row r="71" spans="2:3" ht="30">
      <c r="B71" s="24" t="s">
        <v>562</v>
      </c>
      <c r="C71" s="169"/>
    </row>
    <row r="72" ht="16.5" customHeight="1">
      <c r="B72" s="11" t="s">
        <v>236</v>
      </c>
    </row>
    <row r="73" ht="16.5" customHeight="1">
      <c r="B73" s="170" t="s">
        <v>873</v>
      </c>
    </row>
    <row r="74" spans="2:3" ht="16.5" customHeight="1">
      <c r="B74" s="12" t="s">
        <v>240</v>
      </c>
      <c r="C74" s="169"/>
    </row>
    <row r="75" ht="16.5" customHeight="1">
      <c r="B75" s="11" t="s">
        <v>236</v>
      </c>
    </row>
    <row r="76" spans="2:3" ht="30">
      <c r="B76" s="24" t="s">
        <v>547</v>
      </c>
      <c r="C76" s="169"/>
    </row>
    <row r="77" ht="16.5" customHeight="1">
      <c r="B77" s="11" t="s">
        <v>236</v>
      </c>
    </row>
    <row r="78" spans="2:3" ht="16.5" customHeight="1">
      <c r="B78" s="12" t="s">
        <v>548</v>
      </c>
      <c r="C78" s="169"/>
    </row>
    <row r="79" ht="16.5" customHeight="1">
      <c r="B79" s="11" t="s">
        <v>236</v>
      </c>
    </row>
    <row r="80" spans="2:3" ht="16.5" customHeight="1">
      <c r="B80" s="12" t="s">
        <v>564</v>
      </c>
      <c r="C80" s="169"/>
    </row>
    <row r="81" ht="16.5" customHeight="1">
      <c r="B81" s="11" t="s">
        <v>236</v>
      </c>
    </row>
    <row r="82" ht="16.5" customHeight="1">
      <c r="B82" s="170" t="s">
        <v>566</v>
      </c>
    </row>
    <row r="83" spans="2:3" ht="16.5" customHeight="1">
      <c r="B83" s="12" t="s">
        <v>101</v>
      </c>
      <c r="C83" s="169"/>
    </row>
    <row r="84" ht="16.5" customHeight="1">
      <c r="B84" s="11" t="s">
        <v>236</v>
      </c>
    </row>
    <row r="85" spans="2:3" ht="30" customHeight="1">
      <c r="B85" s="24" t="s">
        <v>248</v>
      </c>
      <c r="C85" s="169"/>
    </row>
    <row r="86" ht="16.5" customHeight="1">
      <c r="B86" s="11" t="s">
        <v>236</v>
      </c>
    </row>
    <row r="88" ht="30">
      <c r="B88" s="23" t="s">
        <v>1195</v>
      </c>
    </row>
    <row r="89" spans="2:3" ht="16.5" customHeight="1">
      <c r="B89" s="12" t="s">
        <v>567</v>
      </c>
      <c r="C89" s="169"/>
    </row>
    <row r="90" ht="16.5" customHeight="1">
      <c r="B90" s="11" t="s">
        <v>236</v>
      </c>
    </row>
    <row r="91" spans="2:3" ht="16.5" customHeight="1">
      <c r="B91" s="12" t="s">
        <v>568</v>
      </c>
      <c r="C91" s="169"/>
    </row>
    <row r="92" ht="16.5" customHeight="1">
      <c r="B92" s="11" t="s">
        <v>236</v>
      </c>
    </row>
    <row r="93" spans="2:3" ht="16.5" customHeight="1">
      <c r="B93" s="12" t="s">
        <v>569</v>
      </c>
      <c r="C93" s="169"/>
    </row>
    <row r="94" ht="16.5" customHeight="1">
      <c r="B94" s="11" t="s">
        <v>236</v>
      </c>
    </row>
    <row r="96" spans="1:3" ht="19.5" customHeight="1">
      <c r="A96" s="145" t="s">
        <v>102</v>
      </c>
      <c r="B96" s="148"/>
      <c r="C96" s="148"/>
    </row>
    <row r="98" spans="2:3" ht="30">
      <c r="B98" s="24" t="s">
        <v>105</v>
      </c>
      <c r="C98" s="169"/>
    </row>
    <row r="99" ht="16.5" customHeight="1">
      <c r="B99" s="11" t="s">
        <v>236</v>
      </c>
    </row>
    <row r="100" ht="16.5" customHeight="1">
      <c r="B100" s="170" t="s">
        <v>103</v>
      </c>
    </row>
    <row r="101" spans="2:3" ht="16.5" customHeight="1">
      <c r="B101" s="12" t="s">
        <v>104</v>
      </c>
      <c r="C101" s="169"/>
    </row>
    <row r="102" ht="16.5" customHeight="1">
      <c r="B102" s="11" t="s">
        <v>236</v>
      </c>
    </row>
    <row r="103" spans="2:3" ht="30">
      <c r="B103" s="24" t="s">
        <v>534</v>
      </c>
      <c r="C103" s="169"/>
    </row>
    <row r="104" ht="16.5" customHeight="1">
      <c r="B104" s="11" t="s">
        <v>236</v>
      </c>
    </row>
    <row r="105" spans="2:3" ht="16.5" customHeight="1">
      <c r="B105" s="12" t="s">
        <v>535</v>
      </c>
      <c r="C105" s="169"/>
    </row>
    <row r="106" ht="16.5" customHeight="1">
      <c r="B106" s="11" t="s">
        <v>236</v>
      </c>
    </row>
    <row r="107" spans="2:3" ht="16.5" customHeight="1">
      <c r="B107" s="12" t="s">
        <v>573</v>
      </c>
      <c r="C107" s="169"/>
    </row>
    <row r="108" ht="16.5" customHeight="1">
      <c r="B108" s="11" t="s">
        <v>236</v>
      </c>
    </row>
    <row r="109" spans="2:3" ht="30">
      <c r="B109" s="24" t="s">
        <v>574</v>
      </c>
      <c r="C109" s="169"/>
    </row>
    <row r="110" ht="16.5" customHeight="1">
      <c r="B110" s="11" t="s">
        <v>236</v>
      </c>
    </row>
    <row r="111" spans="2:3" ht="30">
      <c r="B111" s="24" t="s">
        <v>575</v>
      </c>
      <c r="C111" s="169"/>
    </row>
    <row r="112" ht="16.5" customHeight="1">
      <c r="B112" s="11" t="s">
        <v>236</v>
      </c>
    </row>
    <row r="113" spans="2:3" ht="30">
      <c r="B113" s="24" t="s">
        <v>576</v>
      </c>
      <c r="C113" s="169"/>
    </row>
    <row r="114" ht="16.5" customHeight="1">
      <c r="B114" s="11" t="s">
        <v>236</v>
      </c>
    </row>
  </sheetData>
  <sheetProtection password="DA5D" sheet="1" objects="1" scenarios="1" selectLockedCells="1"/>
  <mergeCells count="2">
    <mergeCell ref="A1:C1"/>
    <mergeCell ref="A2:C2"/>
  </mergeCells>
  <conditionalFormatting sqref="B14:B31">
    <cfRule type="expression" priority="1" dxfId="3" stopIfTrue="1">
      <formula>$C$12&lt;&gt;1</formula>
    </cfRule>
  </conditionalFormatting>
  <conditionalFormatting sqref="C15 C17 C19 C22 C24 C26 C28 C30">
    <cfRule type="expression" priority="2" dxfId="4" stopIfTrue="1">
      <formula>$C$12&lt;&gt;1</formula>
    </cfRule>
  </conditionalFormatting>
  <conditionalFormatting sqref="B42:B67">
    <cfRule type="expression" priority="3" dxfId="3" stopIfTrue="1">
      <formula>$C$40&lt;&gt;1</formula>
    </cfRule>
  </conditionalFormatting>
  <conditionalFormatting sqref="C43 C45 C47 C50 C52 C54 C56 C58 C60 C62 C64 C66">
    <cfRule type="expression" priority="4" dxfId="4" stopIfTrue="1">
      <formula>$C$40&lt;&gt;1</formula>
    </cfRule>
  </conditionalFormatting>
  <conditionalFormatting sqref="B73:B79">
    <cfRule type="expression" priority="5" dxfId="3" stopIfTrue="1">
      <formula>$C$71&lt;&gt;1</formula>
    </cfRule>
  </conditionalFormatting>
  <conditionalFormatting sqref="C74 C76 C78">
    <cfRule type="expression" priority="6" dxfId="4" stopIfTrue="1">
      <formula>$C$71&lt;&gt;1</formula>
    </cfRule>
  </conditionalFormatting>
  <conditionalFormatting sqref="B100:B106">
    <cfRule type="expression" priority="7" dxfId="3" stopIfTrue="1">
      <formula>$C$98&lt;&gt;1</formula>
    </cfRule>
  </conditionalFormatting>
  <conditionalFormatting sqref="C101 C103 C105">
    <cfRule type="expression" priority="8" dxfId="4" stopIfTrue="1">
      <formula>$C$98&lt;&gt;1</formula>
    </cfRule>
  </conditionalFormatting>
  <dataValidations count="1">
    <dataValidation type="whole" allowBlank="1" showInputMessage="1" showErrorMessage="1" errorTitle="Erreur" error="Vous ne pouvez saisir que les valeurs suivantes: &#10;1 pour Oui, 2 pour Non" sqref="C89 C91 C93 C98 C101 C103 C105 C107 C109 C111 C60 C62 C64 C54 C56 C58 C30 C40 C43 C45 C35 C26 C28 C19 C22 C24 C12 C71 C15 C17 C33 C47 C50 C52 C85 C66 C83 C80 C78 C76 C74 C113">
      <formula1>1</formula1>
      <formula2>2</formula2>
    </dataValidation>
  </dataValidations>
  <printOptions/>
  <pageMargins left="0.17" right="0.17" top="0.79" bottom="1" header="0.4921259845" footer="0.4921259845"/>
  <pageSetup horizontalDpi="600" verticalDpi="600" orientation="portrait" paperSize="9" r:id="rId2"/>
  <headerFooter alignWithMargins="0">
    <oddFooter>&amp;R&amp;9&amp;P / &amp;N</oddFooter>
  </headerFooter>
  <rowBreaks count="3" manualBreakCount="3">
    <brk id="37" max="255" man="1"/>
    <brk id="68" max="255" man="1"/>
    <brk id="95"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X2"/>
  <sheetViews>
    <sheetView workbookViewId="0" topLeftCell="K1">
      <selection activeCell="X2" sqref="X2"/>
    </sheetView>
  </sheetViews>
  <sheetFormatPr defaultColWidth="11.421875" defaultRowHeight="12.75"/>
  <cols>
    <col min="16" max="21" width="13.7109375" style="0" bestFit="1" customWidth="1"/>
    <col min="22" max="22" width="13.7109375" style="0" customWidth="1"/>
  </cols>
  <sheetData>
    <row r="1" spans="1:24" s="19" customFormat="1" ht="12.75">
      <c r="A1" s="19" t="s">
        <v>631</v>
      </c>
      <c r="B1" s="19" t="s">
        <v>271</v>
      </c>
      <c r="C1" s="19" t="s">
        <v>984</v>
      </c>
      <c r="D1" s="19" t="s">
        <v>985</v>
      </c>
      <c r="E1" s="19" t="s">
        <v>986</v>
      </c>
      <c r="F1" s="19" t="s">
        <v>987</v>
      </c>
      <c r="G1" s="19" t="s">
        <v>988</v>
      </c>
      <c r="H1" s="19" t="s">
        <v>989</v>
      </c>
      <c r="I1" s="19" t="s">
        <v>990</v>
      </c>
      <c r="J1" s="19" t="s">
        <v>991</v>
      </c>
      <c r="K1" s="19" t="s">
        <v>992</v>
      </c>
      <c r="L1" s="19" t="s">
        <v>993</v>
      </c>
      <c r="M1" s="19" t="s">
        <v>994</v>
      </c>
      <c r="N1" s="19" t="s">
        <v>995</v>
      </c>
      <c r="O1" s="19" t="s">
        <v>996</v>
      </c>
      <c r="P1" s="19" t="s">
        <v>521</v>
      </c>
      <c r="Q1" s="19" t="s">
        <v>522</v>
      </c>
      <c r="R1" s="19" t="s">
        <v>523</v>
      </c>
      <c r="S1" s="19" t="s">
        <v>524</v>
      </c>
      <c r="T1" s="19" t="s">
        <v>134</v>
      </c>
      <c r="U1" s="19" t="s">
        <v>1208</v>
      </c>
      <c r="V1" s="19" t="s">
        <v>136</v>
      </c>
      <c r="W1" s="19" t="s">
        <v>135</v>
      </c>
      <c r="X1" s="19" t="s">
        <v>997</v>
      </c>
    </row>
    <row r="2" spans="1:24" s="19" customFormat="1" ht="12.75">
      <c r="A2" s="19">
        <f>CODE</f>
        <v>0</v>
      </c>
      <c r="B2" s="19">
        <f>FINESS</f>
        <v>0</v>
      </c>
      <c r="C2" s="19">
        <f>IF(CHAPVII!C2=1,1,0)</f>
        <v>0</v>
      </c>
      <c r="D2" s="19">
        <f>IF(CHAPVII!D2=1,1,0)</f>
        <v>0</v>
      </c>
      <c r="E2" s="19">
        <f>IF(CHAPVII!E2=1,1,0)</f>
        <v>0</v>
      </c>
      <c r="F2" s="19">
        <f>IF(AND(CHAPVII!F2=1,CHAPVII!G2=1),1,0)</f>
        <v>0</v>
      </c>
      <c r="G2" s="19">
        <f>IF(CHAPVII!H2=1,1,0)</f>
        <v>0</v>
      </c>
      <c r="H2" s="19">
        <f>IF(CHAPVII!I2=1,1,0)</f>
        <v>0</v>
      </c>
      <c r="I2" s="19">
        <f>IF(CHAPVII!L2=1,1,0)</f>
        <v>0</v>
      </c>
      <c r="J2" s="19">
        <f>IF(CHAPVII!N2=1,1,0)</f>
        <v>0</v>
      </c>
      <c r="K2" s="19">
        <f>IF(CHAPVII!O2=1,1,0)</f>
        <v>0</v>
      </c>
      <c r="L2" s="19">
        <f>IF(CHAPVII!P2=1,1,0)</f>
        <v>0</v>
      </c>
      <c r="M2" s="19">
        <f>IF(CHAPVII!Q2=1,1,0)</f>
        <v>0</v>
      </c>
      <c r="N2" s="19">
        <f>IF(CHAPVII!R2=1,1,0)</f>
        <v>0</v>
      </c>
      <c r="O2" s="19">
        <f>IF(CHAPVII!S2=1,1,0)</f>
        <v>0</v>
      </c>
      <c r="P2" s="19">
        <f>IF(CHAPVII!N2=3,0,1)</f>
        <v>1</v>
      </c>
      <c r="Q2" s="19">
        <f>IF(CHAPVII!O2=3,0,1)</f>
        <v>1</v>
      </c>
      <c r="R2" s="19">
        <f>IF(CHAPVII!P2=3,0,1)</f>
        <v>1</v>
      </c>
      <c r="S2" s="19">
        <f>IF(CHAPVII!Q2=3,0,1)</f>
        <v>1</v>
      </c>
      <c r="T2" s="19">
        <f>IF(CHAPVII!R2=3,0,1)</f>
        <v>1</v>
      </c>
      <c r="U2" s="19">
        <f>IF(CHAPVII!S2=3,0,1)</f>
        <v>1</v>
      </c>
      <c r="V2" s="19">
        <f>SUM(C2:O2)</f>
        <v>0</v>
      </c>
      <c r="W2" s="19">
        <f>SUM(P2:U2,7)</f>
        <v>13</v>
      </c>
      <c r="X2" s="59">
        <f>V2/W2*100</f>
        <v>0</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S2"/>
  <sheetViews>
    <sheetView workbookViewId="0" topLeftCell="J1">
      <selection activeCell="T2" sqref="T2"/>
    </sheetView>
  </sheetViews>
  <sheetFormatPr defaultColWidth="11.421875" defaultRowHeight="12.75"/>
  <cols>
    <col min="4" max="4" width="12.140625" style="0" bestFit="1" customWidth="1"/>
    <col min="5" max="5" width="12.421875" style="0" bestFit="1" customWidth="1"/>
    <col min="12" max="12" width="13.28125" style="0" bestFit="1" customWidth="1"/>
    <col min="13" max="13" width="13.28125" style="0" customWidth="1"/>
    <col min="14" max="14" width="12.28125" style="0" bestFit="1" customWidth="1"/>
    <col min="15" max="15" width="10.28125" style="0" bestFit="1" customWidth="1"/>
  </cols>
  <sheetData>
    <row r="1" spans="1:19" s="19" customFormat="1" ht="12.75">
      <c r="A1" s="47" t="s">
        <v>631</v>
      </c>
      <c r="B1" s="47" t="s">
        <v>271</v>
      </c>
      <c r="C1" s="47" t="s">
        <v>977</v>
      </c>
      <c r="D1" s="47" t="s">
        <v>634</v>
      </c>
      <c r="E1" s="47" t="s">
        <v>789</v>
      </c>
      <c r="F1" s="47" t="s">
        <v>790</v>
      </c>
      <c r="G1" s="47" t="s">
        <v>791</v>
      </c>
      <c r="H1" s="47" t="s">
        <v>978</v>
      </c>
      <c r="I1" s="47" t="s">
        <v>979</v>
      </c>
      <c r="J1" s="121" t="s">
        <v>980</v>
      </c>
      <c r="K1" s="121" t="s">
        <v>1191</v>
      </c>
      <c r="L1" s="47" t="s">
        <v>981</v>
      </c>
      <c r="M1" s="121" t="s">
        <v>880</v>
      </c>
      <c r="N1" s="47" t="s">
        <v>1192</v>
      </c>
      <c r="O1" s="47" t="s">
        <v>982</v>
      </c>
      <c r="P1" s="47" t="s">
        <v>1193</v>
      </c>
      <c r="Q1" s="47" t="s">
        <v>1194</v>
      </c>
      <c r="R1" s="47" t="s">
        <v>983</v>
      </c>
      <c r="S1" s="47" t="s">
        <v>773</v>
      </c>
    </row>
    <row r="2" spans="1:19" s="19" customFormat="1" ht="12.75">
      <c r="A2" s="19">
        <f>CODE</f>
        <v>0</v>
      </c>
      <c r="B2" s="19">
        <f>FINESS</f>
        <v>0</v>
      </c>
      <c r="C2" s="125">
        <f>'Chapitre VII'!C10</f>
        <v>0</v>
      </c>
      <c r="D2" s="125">
        <f>'Chapitre VII'!C12</f>
        <v>0</v>
      </c>
      <c r="E2" s="125">
        <f>'Chapitre VII'!C14</f>
        <v>0</v>
      </c>
      <c r="F2" s="125">
        <f>'Chapitre VII'!C17</f>
        <v>0</v>
      </c>
      <c r="G2" s="125">
        <f>'Chapitre VII'!C19</f>
        <v>0</v>
      </c>
      <c r="H2" s="125">
        <f>'Chapitre VII'!C21</f>
        <v>0</v>
      </c>
      <c r="I2" s="125">
        <f>'Chapitre VII'!C23</f>
        <v>0</v>
      </c>
      <c r="J2" s="125">
        <f>'Chapitre VII'!C25</f>
        <v>0</v>
      </c>
      <c r="K2" s="125">
        <f>'Chapitre VII'!C27</f>
        <v>0</v>
      </c>
      <c r="L2" s="125">
        <f>'Chapitre VII'!C31</f>
        <v>0</v>
      </c>
      <c r="M2" s="125">
        <f>'Chapitre VII'!C33</f>
        <v>0</v>
      </c>
      <c r="N2" s="125">
        <f>'Chapitre VII'!C35</f>
        <v>0</v>
      </c>
      <c r="O2" s="125">
        <f>'Chapitre VII'!C37</f>
        <v>0</v>
      </c>
      <c r="P2" s="125">
        <f>'Chapitre VII'!C39</f>
        <v>0</v>
      </c>
      <c r="Q2" s="125">
        <f>'Chapitre VII'!C41</f>
        <v>0</v>
      </c>
      <c r="R2" s="125">
        <f>'Chapitre VII'!C43</f>
        <v>0</v>
      </c>
      <c r="S2" s="125">
        <f>'Chapitre VII'!C45</f>
        <v>0</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60"/>
  </sheetPr>
  <dimension ref="A1:C46"/>
  <sheetViews>
    <sheetView showGridLines="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241</v>
      </c>
      <c r="B1" s="227"/>
      <c r="C1" s="227"/>
    </row>
    <row r="2" spans="1:3" ht="18">
      <c r="A2" s="246" t="s">
        <v>1092</v>
      </c>
      <c r="B2" s="246"/>
      <c r="C2" s="246"/>
    </row>
    <row r="6" spans="1:2" ht="12.75">
      <c r="A6" s="20" t="s">
        <v>242</v>
      </c>
      <c r="B6" s="21" t="s">
        <v>395</v>
      </c>
    </row>
    <row r="7" spans="1:2" ht="12.75">
      <c r="A7" s="20"/>
      <c r="B7" s="21" t="s">
        <v>251</v>
      </c>
    </row>
    <row r="8" spans="1:2" ht="12.75">
      <c r="A8" s="20"/>
      <c r="B8" s="21" t="s">
        <v>233</v>
      </c>
    </row>
    <row r="10" spans="1:3" ht="30">
      <c r="A10" s="10"/>
      <c r="B10" s="24" t="s">
        <v>870</v>
      </c>
      <c r="C10" s="169"/>
    </row>
    <row r="11" spans="1:2" ht="16.5" customHeight="1">
      <c r="A11" s="10"/>
      <c r="B11" s="13" t="s">
        <v>236</v>
      </c>
    </row>
    <row r="12" spans="1:3" ht="30" customHeight="1">
      <c r="A12" s="10"/>
      <c r="B12" s="23" t="s">
        <v>871</v>
      </c>
      <c r="C12" s="169"/>
    </row>
    <row r="13" spans="1:2" ht="16.5" customHeight="1">
      <c r="A13" s="10"/>
      <c r="B13" s="11" t="s">
        <v>236</v>
      </c>
    </row>
    <row r="14" spans="2:3" ht="30">
      <c r="B14" s="24" t="s">
        <v>872</v>
      </c>
      <c r="C14" s="169"/>
    </row>
    <row r="15" ht="16.5" customHeight="1">
      <c r="B15" s="11" t="s">
        <v>236</v>
      </c>
    </row>
    <row r="16" ht="16.5" customHeight="1">
      <c r="B16" s="170" t="s">
        <v>873</v>
      </c>
    </row>
    <row r="17" spans="2:3" ht="30">
      <c r="B17" s="24" t="s">
        <v>547</v>
      </c>
      <c r="C17" s="169"/>
    </row>
    <row r="18" ht="16.5" customHeight="1">
      <c r="B18" s="11" t="s">
        <v>236</v>
      </c>
    </row>
    <row r="19" spans="2:3" ht="16.5" customHeight="1">
      <c r="B19" s="12" t="s">
        <v>874</v>
      </c>
      <c r="C19" s="169"/>
    </row>
    <row r="20" ht="16.5" customHeight="1">
      <c r="B20" s="11" t="s">
        <v>236</v>
      </c>
    </row>
    <row r="21" spans="2:3" ht="45">
      <c r="B21" s="24" t="s">
        <v>875</v>
      </c>
      <c r="C21" s="169"/>
    </row>
    <row r="22" ht="16.5" customHeight="1">
      <c r="B22" s="11" t="s">
        <v>236</v>
      </c>
    </row>
    <row r="23" spans="2:3" ht="30">
      <c r="B23" s="24" t="s">
        <v>876</v>
      </c>
      <c r="C23" s="169"/>
    </row>
    <row r="24" ht="16.5" customHeight="1">
      <c r="B24" s="11" t="s">
        <v>236</v>
      </c>
    </row>
    <row r="25" spans="2:3" ht="30">
      <c r="B25" s="24" t="s">
        <v>877</v>
      </c>
      <c r="C25" s="169"/>
    </row>
    <row r="26" ht="16.5" customHeight="1">
      <c r="B26" s="43" t="s">
        <v>130</v>
      </c>
    </row>
    <row r="27" spans="2:3" ht="30">
      <c r="B27" s="24" t="s">
        <v>878</v>
      </c>
      <c r="C27" s="169"/>
    </row>
    <row r="28" ht="16.5" customHeight="1">
      <c r="B28" s="11" t="s">
        <v>252</v>
      </c>
    </row>
    <row r="30" ht="16.5" customHeight="1">
      <c r="B30" s="25" t="s">
        <v>131</v>
      </c>
    </row>
    <row r="31" spans="2:3" ht="16.5" customHeight="1">
      <c r="B31" s="17" t="s">
        <v>133</v>
      </c>
      <c r="C31" s="169"/>
    </row>
    <row r="32" ht="16.5" customHeight="1">
      <c r="B32" s="11" t="s">
        <v>236</v>
      </c>
    </row>
    <row r="33" spans="2:3" ht="16.5" customHeight="1">
      <c r="B33" s="17" t="s">
        <v>879</v>
      </c>
      <c r="C33" s="169"/>
    </row>
    <row r="34" ht="16.5" customHeight="1">
      <c r="B34" s="11" t="s">
        <v>252</v>
      </c>
    </row>
    <row r="35" spans="2:3" ht="16.5" customHeight="1">
      <c r="B35" s="17" t="s">
        <v>1189</v>
      </c>
      <c r="C35" s="169"/>
    </row>
    <row r="36" ht="16.5" customHeight="1">
      <c r="B36" s="11" t="s">
        <v>252</v>
      </c>
    </row>
    <row r="37" spans="2:3" ht="16.5" customHeight="1">
      <c r="B37" s="17" t="s">
        <v>1190</v>
      </c>
      <c r="C37" s="169"/>
    </row>
    <row r="38" ht="16.5" customHeight="1">
      <c r="B38" s="11" t="s">
        <v>252</v>
      </c>
    </row>
    <row r="39" spans="2:3" ht="16.5" customHeight="1">
      <c r="B39" s="17" t="s">
        <v>1187</v>
      </c>
      <c r="C39" s="169"/>
    </row>
    <row r="40" ht="16.5" customHeight="1">
      <c r="B40" s="11" t="s">
        <v>252</v>
      </c>
    </row>
    <row r="41" spans="2:3" ht="16.5" customHeight="1">
      <c r="B41" s="17" t="s">
        <v>402</v>
      </c>
      <c r="C41" s="169"/>
    </row>
    <row r="42" ht="16.5" customHeight="1">
      <c r="B42" s="11" t="s">
        <v>252</v>
      </c>
    </row>
    <row r="43" spans="2:3" ht="16.5" customHeight="1">
      <c r="B43" s="17" t="s">
        <v>403</v>
      </c>
      <c r="C43" s="169"/>
    </row>
    <row r="44" ht="16.5" customHeight="1">
      <c r="B44" s="11" t="s">
        <v>252</v>
      </c>
    </row>
    <row r="45" spans="2:3" ht="16.5" customHeight="1">
      <c r="B45" s="17" t="s">
        <v>1188</v>
      </c>
      <c r="C45" s="169"/>
    </row>
    <row r="46" ht="16.5" customHeight="1">
      <c r="B46" s="11" t="s">
        <v>252</v>
      </c>
    </row>
  </sheetData>
  <sheetProtection password="DA5D" sheet="1" objects="1" scenarios="1" selectLockedCells="1"/>
  <mergeCells count="2">
    <mergeCell ref="A1:C1"/>
    <mergeCell ref="A2:C2"/>
  </mergeCells>
  <conditionalFormatting sqref="B16:B20">
    <cfRule type="expression" priority="1" dxfId="3" stopIfTrue="1">
      <formula>$C$14&lt;&gt;1</formula>
    </cfRule>
  </conditionalFormatting>
  <conditionalFormatting sqref="C17 C19">
    <cfRule type="expression" priority="2" dxfId="4" stopIfTrue="1">
      <formula>$C$14&lt;&gt;1</formula>
    </cfRule>
  </conditionalFormatting>
  <dataValidations count="3">
    <dataValidation type="whole" allowBlank="1" showInputMessage="1" showErrorMessage="1" errorTitle="Erreur" error="Vous ne pouvez saisir que les valeurs suivantes: &#10;1 = En augmentation, &#10;2 = En diminution, &#10;3 = Stable,&#10;4 = Ne sait pas" sqref="C25">
      <formula1>1</formula1>
      <formula2>4</formula2>
    </dataValidation>
    <dataValidation type="whole" allowBlank="1" showInputMessage="1" showErrorMessage="1" errorTitle="Erreur" error="Vous ne pouvez saisir que les valeurs suivantes: &#10;1 pour Oui, 2 pour Non, 3 pour NA " sqref="C27 C37 C39 C41 C43 C45 C35 C33">
      <formula1>1</formula1>
      <formula2>3</formula2>
    </dataValidation>
    <dataValidation type="whole" allowBlank="1" showInputMessage="1" showErrorMessage="1" errorTitle="Erreur" error="Vous ne pouvez saisir que les valeurs suivantes: &#10;1 pour Oui, 2 pour Non" sqref="C31 C17 C21 C14 C12 C10 C23 C19">
      <formula1>1</formula1>
      <formula2>2</formula2>
    </dataValidation>
  </dataValidations>
  <printOptions/>
  <pageMargins left="0.17" right="0.17" top="1" bottom="1" header="0.4921259845" footer="0.4921259845"/>
  <pageSetup horizontalDpi="600" verticalDpi="600" orientation="portrait" paperSize="9" r:id="rId2"/>
  <headerFooter alignWithMargins="0">
    <oddFooter>&amp;R&amp;9&amp;P / &amp;N</oddFooter>
  </headerFooter>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workbookViewId="0" topLeftCell="A4">
      <selection activeCell="A157" sqref="A157:J162"/>
    </sheetView>
  </sheetViews>
  <sheetFormatPr defaultColWidth="11.421875" defaultRowHeight="12.75"/>
  <cols>
    <col min="1" max="1" width="2.421875" style="0" customWidth="1"/>
    <col min="2" max="2" width="2.7109375" style="0" customWidth="1"/>
    <col min="3" max="3" width="9.8515625" style="0" customWidth="1"/>
    <col min="4" max="4" width="21.00390625" style="0" customWidth="1"/>
    <col min="5" max="5" width="16.00390625" style="0" customWidth="1"/>
    <col min="6" max="6" width="16.8515625" style="0" customWidth="1"/>
    <col min="7" max="7" width="14.57421875" style="0" customWidth="1"/>
    <col min="8" max="8" width="10.8515625" style="0" customWidth="1"/>
    <col min="9" max="9" width="8.8515625" style="0" customWidth="1"/>
    <col min="10" max="10" width="3.28125" style="0" customWidth="1"/>
    <col min="11" max="11" width="2.8515625" style="0" customWidth="1"/>
  </cols>
  <sheetData>
    <row r="1" spans="2:19" ht="12.75" hidden="1">
      <c r="B1" s="64"/>
      <c r="C1" s="64"/>
      <c r="D1" s="64"/>
      <c r="E1" s="64"/>
      <c r="F1" s="64"/>
      <c r="G1" s="64"/>
      <c r="H1" s="64"/>
      <c r="K1" s="96"/>
      <c r="L1" s="96"/>
      <c r="M1" s="96"/>
      <c r="N1" s="96"/>
      <c r="O1" s="96"/>
      <c r="P1" s="96"/>
      <c r="Q1" s="96"/>
      <c r="R1" s="96"/>
      <c r="S1" s="96"/>
    </row>
    <row r="2" spans="2:19" ht="12.75" hidden="1">
      <c r="B2" s="64"/>
      <c r="C2" s="64"/>
      <c r="D2" s="64"/>
      <c r="E2" s="64"/>
      <c r="F2" s="64"/>
      <c r="G2" s="64"/>
      <c r="H2" s="64"/>
      <c r="K2" s="96"/>
      <c r="L2" s="96"/>
      <c r="M2" s="96"/>
      <c r="N2" s="96"/>
      <c r="O2" s="96"/>
      <c r="P2" s="96"/>
      <c r="Q2" s="96"/>
      <c r="R2" s="96"/>
      <c r="S2" s="96"/>
    </row>
    <row r="3" spans="2:19" ht="12.75" hidden="1">
      <c r="B3" s="64"/>
      <c r="C3" s="64"/>
      <c r="D3" s="64"/>
      <c r="E3" s="64"/>
      <c r="F3" s="64"/>
      <c r="G3" s="64"/>
      <c r="H3" s="64"/>
      <c r="K3" s="96"/>
      <c r="L3" s="96"/>
      <c r="M3" s="96"/>
      <c r="N3" s="96"/>
      <c r="O3" s="96"/>
      <c r="P3" s="96"/>
      <c r="Q3" s="96"/>
      <c r="R3" s="96"/>
      <c r="S3" s="96"/>
    </row>
    <row r="4" spans="2:19" ht="19.5" customHeight="1">
      <c r="B4" s="64"/>
      <c r="C4" s="64"/>
      <c r="D4" s="64"/>
      <c r="E4" s="64"/>
      <c r="F4" s="64"/>
      <c r="G4" s="64"/>
      <c r="H4" s="64"/>
      <c r="K4" s="96"/>
      <c r="L4" s="97" t="s">
        <v>1196</v>
      </c>
      <c r="M4" s="96"/>
      <c r="N4" s="96"/>
      <c r="O4" s="96"/>
      <c r="P4" s="96"/>
      <c r="Q4" s="96"/>
      <c r="R4" s="96"/>
      <c r="S4" s="96"/>
    </row>
    <row r="5" spans="1:19" ht="23.25" customHeight="1">
      <c r="A5" s="182" t="s">
        <v>525</v>
      </c>
      <c r="B5" s="182"/>
      <c r="C5" s="182"/>
      <c r="D5" s="182"/>
      <c r="E5" s="182"/>
      <c r="F5" s="182"/>
      <c r="G5" s="182"/>
      <c r="H5" s="182"/>
      <c r="I5" s="182"/>
      <c r="J5" s="182"/>
      <c r="K5" s="96"/>
      <c r="L5" s="97" t="s">
        <v>1197</v>
      </c>
      <c r="M5" s="96"/>
      <c r="N5" s="96"/>
      <c r="O5" s="96"/>
      <c r="P5" s="96"/>
      <c r="Q5" s="96"/>
      <c r="R5" s="96"/>
      <c r="S5" s="96"/>
    </row>
    <row r="6" spans="1:19" ht="24.75" customHeight="1">
      <c r="A6" s="182" t="s">
        <v>526</v>
      </c>
      <c r="B6" s="182"/>
      <c r="C6" s="182"/>
      <c r="D6" s="182"/>
      <c r="E6" s="182"/>
      <c r="F6" s="182"/>
      <c r="G6" s="182"/>
      <c r="H6" s="182"/>
      <c r="I6" s="182"/>
      <c r="J6" s="182"/>
      <c r="K6" s="96"/>
      <c r="L6" s="96"/>
      <c r="M6" s="96"/>
      <c r="N6" s="96"/>
      <c r="O6" s="96"/>
      <c r="P6" s="96"/>
      <c r="Q6" s="96"/>
      <c r="R6" s="96"/>
      <c r="S6" s="96"/>
    </row>
    <row r="7" spans="1:19" ht="23.25">
      <c r="A7" s="227" t="s">
        <v>99</v>
      </c>
      <c r="B7" s="227"/>
      <c r="C7" s="227"/>
      <c r="D7" s="227"/>
      <c r="E7" s="227"/>
      <c r="F7" s="227"/>
      <c r="G7" s="227"/>
      <c r="H7" s="227"/>
      <c r="I7" s="227"/>
      <c r="J7" s="227"/>
      <c r="K7" s="96"/>
      <c r="L7" s="96"/>
      <c r="M7" s="96"/>
      <c r="N7" s="96"/>
      <c r="O7" s="96"/>
      <c r="P7" s="96"/>
      <c r="Q7" s="96"/>
      <c r="R7" s="96"/>
      <c r="S7" s="96"/>
    </row>
    <row r="8" spans="11:19" ht="12.75">
      <c r="K8" s="96"/>
      <c r="L8" s="96"/>
      <c r="M8" s="96"/>
      <c r="N8" s="96"/>
      <c r="O8" s="96"/>
      <c r="P8" s="96"/>
      <c r="Q8" s="96"/>
      <c r="R8" s="96"/>
      <c r="S8" s="96"/>
    </row>
    <row r="9" spans="11:19" ht="113.25" customHeight="1">
      <c r="K9" s="96"/>
      <c r="L9" s="96"/>
      <c r="M9" s="96"/>
      <c r="N9" s="96"/>
      <c r="O9" s="96"/>
      <c r="P9" s="96"/>
      <c r="Q9" s="96"/>
      <c r="R9" s="96"/>
      <c r="S9" s="96"/>
    </row>
    <row r="10" spans="1:19" ht="20.25">
      <c r="A10" s="228" t="s">
        <v>1052</v>
      </c>
      <c r="B10" s="228"/>
      <c r="C10" s="228"/>
      <c r="D10" s="228"/>
      <c r="E10" s="228"/>
      <c r="F10" s="228"/>
      <c r="G10" s="228"/>
      <c r="H10" s="228"/>
      <c r="I10" s="228"/>
      <c r="J10" s="228"/>
      <c r="K10" s="96"/>
      <c r="L10" s="97"/>
      <c r="M10" s="97"/>
      <c r="N10" s="97"/>
      <c r="O10" s="97"/>
      <c r="P10" s="97"/>
      <c r="Q10" s="97"/>
      <c r="R10" s="97"/>
      <c r="S10" s="97"/>
    </row>
    <row r="11" spans="11:19" ht="12.75">
      <c r="K11" s="96"/>
      <c r="L11" s="97"/>
      <c r="M11" s="97"/>
      <c r="N11" s="97"/>
      <c r="O11" s="97"/>
      <c r="P11" s="97"/>
      <c r="Q11" s="97"/>
      <c r="R11" s="97"/>
      <c r="S11" s="97"/>
    </row>
    <row r="12" spans="11:19" ht="12.75">
      <c r="K12" s="96"/>
      <c r="L12" s="97"/>
      <c r="M12" s="97"/>
      <c r="N12" s="97"/>
      <c r="O12" s="97"/>
      <c r="P12" s="97"/>
      <c r="Q12" s="97"/>
      <c r="R12" s="97"/>
      <c r="S12" s="97"/>
    </row>
    <row r="13" spans="2:19" ht="12.75">
      <c r="B13" s="49"/>
      <c r="C13" s="50"/>
      <c r="D13" s="50"/>
      <c r="E13" s="50"/>
      <c r="F13" s="50"/>
      <c r="G13" s="50"/>
      <c r="H13" s="50"/>
      <c r="I13" s="50"/>
      <c r="J13" s="51"/>
      <c r="K13" s="96"/>
      <c r="L13" s="97"/>
      <c r="M13" s="97"/>
      <c r="N13" s="97"/>
      <c r="O13" s="97"/>
      <c r="P13" s="97"/>
      <c r="Q13" s="97"/>
      <c r="R13" s="97"/>
      <c r="S13" s="97"/>
    </row>
    <row r="14" spans="2:19" ht="15.75">
      <c r="B14" s="53"/>
      <c r="C14" s="67" t="s">
        <v>632</v>
      </c>
      <c r="D14" s="4"/>
      <c r="E14" s="71" t="str">
        <f>IF(NOM="","A préciser",NOM)</f>
        <v>A préciser</v>
      </c>
      <c r="F14" s="4"/>
      <c r="G14" s="4"/>
      <c r="H14" s="4"/>
      <c r="I14" s="4"/>
      <c r="J14" s="52"/>
      <c r="K14" s="96"/>
      <c r="L14" s="97"/>
      <c r="M14" s="97"/>
      <c r="N14" s="97"/>
      <c r="O14" s="97"/>
      <c r="P14" s="97"/>
      <c r="Q14" s="97"/>
      <c r="R14" s="97"/>
      <c r="S14" s="97"/>
    </row>
    <row r="15" spans="2:19" ht="12.75">
      <c r="B15" s="53"/>
      <c r="C15" s="4"/>
      <c r="D15" s="4"/>
      <c r="E15" s="4"/>
      <c r="F15" s="4"/>
      <c r="G15" s="4"/>
      <c r="H15" s="4"/>
      <c r="I15" s="4"/>
      <c r="J15" s="52"/>
      <c r="K15" s="96"/>
      <c r="L15" s="97"/>
      <c r="M15" s="97"/>
      <c r="N15" s="97"/>
      <c r="O15" s="97"/>
      <c r="P15" s="97"/>
      <c r="Q15" s="97"/>
      <c r="R15" s="97"/>
      <c r="S15" s="97"/>
    </row>
    <row r="16" spans="2:19" ht="15.75">
      <c r="B16" s="53"/>
      <c r="C16" s="67" t="s">
        <v>161</v>
      </c>
      <c r="D16" s="4"/>
      <c r="E16" s="70" t="str">
        <f>IF(DATE="","A préciser",DATE)</f>
        <v>A préciser</v>
      </c>
      <c r="F16" s="4"/>
      <c r="G16" s="4"/>
      <c r="H16" s="4"/>
      <c r="I16" s="4"/>
      <c r="J16" s="52"/>
      <c r="K16" s="96"/>
      <c r="L16" s="97"/>
      <c r="M16" s="97"/>
      <c r="N16" s="97"/>
      <c r="O16" s="97"/>
      <c r="P16" s="97"/>
      <c r="Q16" s="97"/>
      <c r="R16" s="97"/>
      <c r="S16" s="97"/>
    </row>
    <row r="17" spans="2:19" ht="12.75">
      <c r="B17" s="57"/>
      <c r="C17" s="18"/>
      <c r="D17" s="18"/>
      <c r="E17" s="18"/>
      <c r="F17" s="18"/>
      <c r="G17" s="18"/>
      <c r="H17" s="18"/>
      <c r="I17" s="18"/>
      <c r="J17" s="58"/>
      <c r="K17" s="96"/>
      <c r="L17" s="97"/>
      <c r="M17" s="97"/>
      <c r="N17" s="97"/>
      <c r="O17" s="97"/>
      <c r="P17" s="97"/>
      <c r="Q17" s="97"/>
      <c r="R17" s="97"/>
      <c r="S17" s="97"/>
    </row>
    <row r="18" spans="11:19" ht="12.75">
      <c r="K18" s="96"/>
      <c r="L18" s="97"/>
      <c r="M18" s="97"/>
      <c r="N18" s="97"/>
      <c r="O18" s="97"/>
      <c r="P18" s="97"/>
      <c r="Q18" s="97"/>
      <c r="R18" s="97"/>
      <c r="S18" s="97"/>
    </row>
    <row r="19" spans="11:19" ht="12.75">
      <c r="K19" s="96"/>
      <c r="L19" s="97"/>
      <c r="M19" s="97"/>
      <c r="N19" s="97"/>
      <c r="O19" s="97"/>
      <c r="P19" s="97"/>
      <c r="Q19" s="97"/>
      <c r="R19" s="97"/>
      <c r="S19" s="97"/>
    </row>
    <row r="20" spans="11:19" ht="12.75">
      <c r="K20" s="96"/>
      <c r="L20" s="97"/>
      <c r="M20" s="97"/>
      <c r="N20" s="97"/>
      <c r="O20" s="97"/>
      <c r="P20" s="97"/>
      <c r="Q20" s="97"/>
      <c r="R20" s="97"/>
      <c r="S20" s="97"/>
    </row>
    <row r="21" spans="2:19" ht="15.75">
      <c r="B21" s="65" t="s">
        <v>1053</v>
      </c>
      <c r="C21" s="66" t="s">
        <v>1216</v>
      </c>
      <c r="K21" s="96"/>
      <c r="L21" s="97"/>
      <c r="M21" s="97"/>
      <c r="N21" s="97"/>
      <c r="O21" s="97"/>
      <c r="P21" s="97"/>
      <c r="Q21" s="97"/>
      <c r="R21" s="97"/>
      <c r="S21" s="97"/>
    </row>
    <row r="22" spans="11:19" ht="12.75">
      <c r="K22" s="96"/>
      <c r="L22" s="97"/>
      <c r="M22" s="97"/>
      <c r="N22" s="97"/>
      <c r="O22" s="97"/>
      <c r="P22" s="97"/>
      <c r="Q22" s="97"/>
      <c r="R22" s="97"/>
      <c r="S22" s="97"/>
    </row>
    <row r="23" spans="3:19" ht="45">
      <c r="C23" s="242" t="s">
        <v>1062</v>
      </c>
      <c r="D23" s="243"/>
      <c r="E23" s="101" t="s">
        <v>1209</v>
      </c>
      <c r="F23" s="102" t="s">
        <v>1210</v>
      </c>
      <c r="G23" s="68" t="s">
        <v>1056</v>
      </c>
      <c r="K23" s="96"/>
      <c r="L23" s="97"/>
      <c r="M23" s="97"/>
      <c r="N23" s="97"/>
      <c r="O23" s="97"/>
      <c r="P23" s="97"/>
      <c r="Q23" s="97"/>
      <c r="R23" s="97"/>
      <c r="S23" s="97"/>
    </row>
    <row r="24" spans="3:19" ht="15.75" customHeight="1">
      <c r="C24" s="240" t="s">
        <v>302</v>
      </c>
      <c r="D24" s="241"/>
      <c r="E24" s="74">
        <f>E55</f>
        <v>0</v>
      </c>
      <c r="F24" s="75">
        <f>F55</f>
        <v>17</v>
      </c>
      <c r="G24" s="76">
        <f>G55</f>
        <v>0</v>
      </c>
      <c r="K24" s="96"/>
      <c r="L24" s="99">
        <f>E24/F24</f>
        <v>0</v>
      </c>
      <c r="M24" s="113"/>
      <c r="N24" s="113"/>
      <c r="O24" s="97"/>
      <c r="P24" s="97"/>
      <c r="Q24" s="97"/>
      <c r="R24" s="97"/>
      <c r="S24" s="97"/>
    </row>
    <row r="25" spans="3:19" ht="15.75" customHeight="1">
      <c r="C25" s="238" t="s">
        <v>1156</v>
      </c>
      <c r="D25" s="239"/>
      <c r="E25" s="74">
        <f>E73</f>
        <v>0</v>
      </c>
      <c r="F25" s="115">
        <f>F73</f>
        <v>85</v>
      </c>
      <c r="G25" s="76">
        <f>G73</f>
        <v>0</v>
      </c>
      <c r="K25" s="96"/>
      <c r="L25" s="99">
        <f aca="true" t="shared" si="0" ref="L25:L30">E25/F25</f>
        <v>0</v>
      </c>
      <c r="M25" s="113"/>
      <c r="N25" s="113"/>
      <c r="O25" s="97"/>
      <c r="P25" s="97"/>
      <c r="Q25" s="97"/>
      <c r="R25" s="97"/>
      <c r="S25" s="97"/>
    </row>
    <row r="26" spans="3:19" ht="15.75" customHeight="1">
      <c r="C26" s="238" t="s">
        <v>1157</v>
      </c>
      <c r="D26" s="239"/>
      <c r="E26" s="74">
        <f>E91</f>
        <v>0</v>
      </c>
      <c r="F26" s="75">
        <f>F91</f>
        <v>18</v>
      </c>
      <c r="G26" s="76">
        <f>G91</f>
        <v>0</v>
      </c>
      <c r="K26" s="96"/>
      <c r="L26" s="99">
        <f t="shared" si="0"/>
        <v>0</v>
      </c>
      <c r="M26" s="113"/>
      <c r="N26" s="113"/>
      <c r="O26" s="97"/>
      <c r="P26" s="97"/>
      <c r="Q26" s="97"/>
      <c r="R26" s="97"/>
      <c r="S26" s="97"/>
    </row>
    <row r="27" spans="3:19" ht="15.75" customHeight="1">
      <c r="C27" s="238" t="s">
        <v>21</v>
      </c>
      <c r="D27" s="239"/>
      <c r="E27" s="74">
        <f>E107</f>
        <v>0</v>
      </c>
      <c r="F27" s="75">
        <f>F107</f>
        <v>32</v>
      </c>
      <c r="G27" s="76">
        <f>G107</f>
        <v>0</v>
      </c>
      <c r="K27" s="96"/>
      <c r="L27" s="99">
        <f t="shared" si="0"/>
        <v>0</v>
      </c>
      <c r="M27" s="113"/>
      <c r="N27" s="113"/>
      <c r="O27" s="97"/>
      <c r="P27" s="97"/>
      <c r="Q27" s="97"/>
      <c r="R27" s="97"/>
      <c r="S27" s="97"/>
    </row>
    <row r="28" spans="3:19" ht="15.75" customHeight="1">
      <c r="C28" s="238" t="s">
        <v>20</v>
      </c>
      <c r="D28" s="239"/>
      <c r="E28" s="74">
        <f>E118</f>
        <v>0</v>
      </c>
      <c r="F28" s="75">
        <f>F118</f>
        <v>4</v>
      </c>
      <c r="G28" s="76">
        <f>G118</f>
        <v>0</v>
      </c>
      <c r="K28" s="96"/>
      <c r="L28" s="99">
        <f t="shared" si="0"/>
        <v>0</v>
      </c>
      <c r="M28" s="113"/>
      <c r="N28" s="113"/>
      <c r="O28" s="97"/>
      <c r="P28" s="97"/>
      <c r="Q28" s="97"/>
      <c r="R28" s="97"/>
      <c r="S28" s="97"/>
    </row>
    <row r="29" spans="3:19" ht="15.75" customHeight="1">
      <c r="C29" s="238" t="s">
        <v>1158</v>
      </c>
      <c r="D29" s="239"/>
      <c r="E29" s="74">
        <f>E134</f>
        <v>0</v>
      </c>
      <c r="F29" s="75">
        <f>F134</f>
        <v>30</v>
      </c>
      <c r="G29" s="76">
        <f>G134</f>
        <v>0</v>
      </c>
      <c r="K29" s="96"/>
      <c r="L29" s="99">
        <f t="shared" si="0"/>
        <v>0</v>
      </c>
      <c r="M29" s="113"/>
      <c r="N29" s="113"/>
      <c r="O29" s="97"/>
      <c r="P29" s="97"/>
      <c r="Q29" s="97"/>
      <c r="R29" s="97"/>
      <c r="S29" s="97"/>
    </row>
    <row r="30" spans="3:19" ht="15.75" customHeight="1">
      <c r="C30" s="238" t="s">
        <v>18</v>
      </c>
      <c r="D30" s="239"/>
      <c r="E30" s="74">
        <f>E147</f>
        <v>0</v>
      </c>
      <c r="F30" s="75">
        <f>F147</f>
        <v>13</v>
      </c>
      <c r="G30" s="76">
        <f>G147</f>
        <v>0</v>
      </c>
      <c r="K30" s="96"/>
      <c r="L30" s="99">
        <f t="shared" si="0"/>
        <v>0</v>
      </c>
      <c r="M30" s="113"/>
      <c r="N30" s="113"/>
      <c r="O30" s="97"/>
      <c r="P30" s="97"/>
      <c r="Q30" s="97"/>
      <c r="R30" s="97"/>
      <c r="S30" s="97"/>
    </row>
    <row r="31" spans="5:19" ht="12.75" hidden="1">
      <c r="E31" s="95">
        <f>SUM(E24:E30)</f>
        <v>0</v>
      </c>
      <c r="F31" s="95">
        <f>SUM(F24:F30)</f>
        <v>199</v>
      </c>
      <c r="K31" s="96"/>
      <c r="L31" s="113"/>
      <c r="M31" s="113"/>
      <c r="N31" s="113"/>
      <c r="O31" s="97"/>
      <c r="P31" s="97"/>
      <c r="Q31" s="97"/>
      <c r="R31" s="97"/>
      <c r="S31" s="97"/>
    </row>
    <row r="32" spans="11:19" ht="12.75">
      <c r="K32" s="96"/>
      <c r="L32" s="99"/>
      <c r="M32" s="113"/>
      <c r="N32" s="113"/>
      <c r="O32" s="97"/>
      <c r="P32" s="97"/>
      <c r="Q32" s="97"/>
      <c r="R32" s="97"/>
      <c r="S32" s="97"/>
    </row>
    <row r="33" spans="11:19" ht="12.75">
      <c r="K33" s="96"/>
      <c r="L33" s="113"/>
      <c r="M33" s="113"/>
      <c r="N33" s="113"/>
      <c r="O33" s="97"/>
      <c r="P33" s="97"/>
      <c r="Q33" s="97"/>
      <c r="R33" s="97"/>
      <c r="S33" s="97"/>
    </row>
    <row r="34" spans="4:19" ht="15.75">
      <c r="D34" s="187" t="str">
        <f>"Vous obtenez un total de "&amp;E31&amp;" points sur "&amp;F31&amp;" soit:"</f>
        <v>Vous obtenez un total de 0 points sur 199 soit:</v>
      </c>
      <c r="E34" s="187"/>
      <c r="F34" s="187"/>
      <c r="G34" s="187"/>
      <c r="K34" s="96"/>
      <c r="L34" s="113"/>
      <c r="M34" s="113"/>
      <c r="N34" s="113"/>
      <c r="O34" s="97"/>
      <c r="P34" s="97"/>
      <c r="Q34" s="97"/>
      <c r="R34" s="97"/>
      <c r="S34" s="97"/>
    </row>
    <row r="35" spans="11:19" ht="12.75">
      <c r="K35" s="96"/>
      <c r="L35" s="113"/>
      <c r="M35" s="113"/>
      <c r="N35" s="113"/>
      <c r="O35" s="97"/>
      <c r="P35" s="97"/>
      <c r="Q35" s="97"/>
      <c r="R35" s="97"/>
      <c r="S35" s="97"/>
    </row>
    <row r="36" spans="4:19" ht="18">
      <c r="D36" s="245">
        <f>E31/F31</f>
        <v>0</v>
      </c>
      <c r="E36" s="245"/>
      <c r="F36" s="245"/>
      <c r="G36" s="245"/>
      <c r="K36" s="96"/>
      <c r="L36" s="113"/>
      <c r="M36" s="113"/>
      <c r="N36" s="113" t="s">
        <v>1143</v>
      </c>
      <c r="O36" s="97"/>
      <c r="P36" s="97"/>
      <c r="Q36" s="97"/>
      <c r="R36" s="97"/>
      <c r="S36" s="97"/>
    </row>
    <row r="37" spans="4:19" ht="15.75">
      <c r="D37" s="187" t="s">
        <v>159</v>
      </c>
      <c r="E37" s="187"/>
      <c r="F37" s="187"/>
      <c r="G37" s="187"/>
      <c r="K37" s="96"/>
      <c r="L37" s="113"/>
      <c r="M37" s="113"/>
      <c r="N37" s="113"/>
      <c r="O37" s="97"/>
      <c r="P37" s="97"/>
      <c r="Q37" s="97"/>
      <c r="R37" s="97"/>
      <c r="S37" s="97"/>
    </row>
    <row r="38" spans="11:19" ht="12.75" customHeight="1">
      <c r="K38" s="96"/>
      <c r="L38" s="113"/>
      <c r="M38" s="113"/>
      <c r="N38" s="113" t="s">
        <v>1144</v>
      </c>
      <c r="O38" s="97"/>
      <c r="P38" s="97"/>
      <c r="Q38" s="97"/>
      <c r="R38" s="97"/>
      <c r="S38" s="97"/>
    </row>
    <row r="39" spans="11:19" ht="12.75" customHeight="1">
      <c r="K39" s="96"/>
      <c r="L39" s="113"/>
      <c r="M39" s="113"/>
      <c r="N39" s="113"/>
      <c r="O39" s="97"/>
      <c r="P39" s="97"/>
      <c r="Q39" s="97"/>
      <c r="R39" s="97"/>
      <c r="S39" s="97"/>
    </row>
    <row r="40" spans="11:19" ht="12.75">
      <c r="K40" s="96"/>
      <c r="L40" s="113"/>
      <c r="M40" s="113"/>
      <c r="N40" s="113" t="s">
        <v>165</v>
      </c>
      <c r="O40" s="97"/>
      <c r="P40" s="97"/>
      <c r="Q40" s="97"/>
      <c r="R40" s="97"/>
      <c r="S40" s="97"/>
    </row>
    <row r="41" spans="4:19" ht="16.5" customHeight="1">
      <c r="D41" s="232"/>
      <c r="E41" s="233"/>
      <c r="F41" s="233"/>
      <c r="G41" s="234"/>
      <c r="K41" s="96"/>
      <c r="L41" s="113"/>
      <c r="M41" s="113"/>
      <c r="N41" s="113"/>
      <c r="O41" s="97"/>
      <c r="P41" s="97"/>
      <c r="Q41" s="97"/>
      <c r="R41" s="97"/>
      <c r="S41" s="97"/>
    </row>
    <row r="42" spans="4:19" ht="63" customHeight="1">
      <c r="D42" s="205" t="str">
        <f>IF(D36&gt;=75%,GLOBAL4,IF(D36&gt;49%,GLOBAL3,IF(D36&gt;24%,GLOBAL2,GLOBAL1)))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6"/>
      <c r="F42" s="206"/>
      <c r="G42" s="207"/>
      <c r="K42" s="96"/>
      <c r="L42" s="113"/>
      <c r="M42" s="113"/>
      <c r="N42" s="113" t="s">
        <v>1145</v>
      </c>
      <c r="O42" s="97"/>
      <c r="P42" s="97"/>
      <c r="Q42" s="97"/>
      <c r="R42" s="97"/>
      <c r="S42" s="97"/>
    </row>
    <row r="43" spans="4:19" ht="15" customHeight="1">
      <c r="D43" s="57"/>
      <c r="E43" s="18"/>
      <c r="F43" s="18"/>
      <c r="G43" s="58"/>
      <c r="K43" s="96"/>
      <c r="L43" s="97"/>
      <c r="M43" s="97"/>
      <c r="N43" s="97"/>
      <c r="O43" s="97"/>
      <c r="P43" s="97"/>
      <c r="Q43" s="97"/>
      <c r="R43" s="97"/>
      <c r="S43" s="97"/>
    </row>
    <row r="44" spans="4:19" ht="12.75">
      <c r="D44" s="4"/>
      <c r="E44" s="4"/>
      <c r="F44" s="4"/>
      <c r="G44" s="4"/>
      <c r="K44" s="96"/>
      <c r="L44" s="97"/>
      <c r="M44" s="97"/>
      <c r="N44" s="97"/>
      <c r="O44" s="97"/>
      <c r="P44" s="97"/>
      <c r="Q44" s="97"/>
      <c r="R44" s="97"/>
      <c r="S44" s="97"/>
    </row>
    <row r="45" spans="11:19" ht="12.75">
      <c r="K45" s="107"/>
      <c r="L45" s="111"/>
      <c r="M45" s="111"/>
      <c r="N45" s="111"/>
      <c r="O45" s="111"/>
      <c r="P45" s="111"/>
      <c r="Q45" s="111"/>
      <c r="R45" s="111"/>
      <c r="S45" s="111"/>
    </row>
    <row r="46" spans="11:19" ht="12.75">
      <c r="K46" s="107"/>
      <c r="L46" s="111"/>
      <c r="M46" s="111"/>
      <c r="N46" s="111"/>
      <c r="O46" s="111"/>
      <c r="P46" s="111"/>
      <c r="Q46" s="111"/>
      <c r="R46" s="111"/>
      <c r="S46" s="107"/>
    </row>
    <row r="47" spans="11:19" ht="12.75">
      <c r="K47" s="155"/>
      <c r="L47" s="155"/>
      <c r="M47" s="155"/>
      <c r="N47" s="155"/>
      <c r="O47" s="155"/>
      <c r="P47" s="155"/>
      <c r="Q47" s="155"/>
      <c r="R47" s="155"/>
      <c r="S47" s="155"/>
    </row>
    <row r="48" spans="2:19" ht="15.75">
      <c r="B48" s="65" t="s">
        <v>1053</v>
      </c>
      <c r="C48" s="66" t="s">
        <v>297</v>
      </c>
      <c r="K48" s="96"/>
      <c r="L48" s="97" t="s">
        <v>200</v>
      </c>
      <c r="M48" s="96"/>
      <c r="N48" s="96"/>
      <c r="O48" s="97"/>
      <c r="P48" s="96"/>
      <c r="Q48" s="96"/>
      <c r="R48" s="96"/>
      <c r="S48" s="96"/>
    </row>
    <row r="49" spans="11:19" ht="12.75">
      <c r="K49" s="96"/>
      <c r="L49" s="97"/>
      <c r="M49" s="96"/>
      <c r="N49" s="96"/>
      <c r="O49" s="97"/>
      <c r="P49" s="96"/>
      <c r="Q49" s="96"/>
      <c r="R49" s="96"/>
      <c r="S49" s="96"/>
    </row>
    <row r="50" spans="4:19" ht="34.5" customHeight="1">
      <c r="D50" s="69" t="s">
        <v>1054</v>
      </c>
      <c r="E50" s="101" t="s">
        <v>1209</v>
      </c>
      <c r="F50" s="102" t="s">
        <v>1210</v>
      </c>
      <c r="G50" s="68" t="s">
        <v>1056</v>
      </c>
      <c r="K50" s="96"/>
      <c r="L50" s="96"/>
      <c r="M50" s="96"/>
      <c r="N50" s="96"/>
      <c r="O50" s="113" t="s">
        <v>1146</v>
      </c>
      <c r="P50" s="97"/>
      <c r="Q50" s="97"/>
      <c r="R50" s="97"/>
      <c r="S50" s="96"/>
    </row>
    <row r="51" spans="4:19" ht="19.5" customHeight="1">
      <c r="D51" s="116" t="s">
        <v>1159</v>
      </c>
      <c r="E51" s="77">
        <f>Score1!M2</f>
        <v>0</v>
      </c>
      <c r="F51" s="78">
        <f>Score1!N2</f>
        <v>10</v>
      </c>
      <c r="G51" s="79">
        <f>Score1!AB2</f>
        <v>0</v>
      </c>
      <c r="K51" s="96"/>
      <c r="L51" s="96"/>
      <c r="M51" s="96"/>
      <c r="N51" s="96"/>
      <c r="O51" s="113" t="s">
        <v>1074</v>
      </c>
      <c r="P51" s="97"/>
      <c r="Q51" s="97"/>
      <c r="R51" s="97"/>
      <c r="S51" s="96"/>
    </row>
    <row r="52" spans="4:19" ht="19.5" customHeight="1">
      <c r="D52" s="116" t="s">
        <v>519</v>
      </c>
      <c r="E52" s="77">
        <f>Score1!R2</f>
        <v>0</v>
      </c>
      <c r="F52" s="78">
        <f>Score1!S2</f>
        <v>3</v>
      </c>
      <c r="G52" s="79">
        <f>Score1!AC2</f>
        <v>0</v>
      </c>
      <c r="K52" s="96"/>
      <c r="L52" s="96"/>
      <c r="M52" s="96"/>
      <c r="N52" s="96"/>
      <c r="O52" s="113" t="s">
        <v>1147</v>
      </c>
      <c r="P52" s="97"/>
      <c r="Q52" s="97"/>
      <c r="R52" s="97"/>
      <c r="S52" s="96"/>
    </row>
    <row r="53" spans="4:19" ht="19.5" customHeight="1">
      <c r="D53" s="116" t="s">
        <v>1160</v>
      </c>
      <c r="E53" s="77">
        <f>Score1!V2</f>
        <v>0</v>
      </c>
      <c r="F53" s="78">
        <f>Score1!W2</f>
        <v>2</v>
      </c>
      <c r="G53" s="79">
        <f>Score1!AD2</f>
        <v>0</v>
      </c>
      <c r="K53" s="96"/>
      <c r="L53" s="96"/>
      <c r="M53" s="96"/>
      <c r="N53" s="96"/>
      <c r="O53" s="113"/>
      <c r="P53" s="97"/>
      <c r="Q53" s="97"/>
      <c r="R53" s="97"/>
      <c r="S53" s="96"/>
    </row>
    <row r="54" spans="4:19" ht="36.75" customHeight="1">
      <c r="D54" s="116" t="s">
        <v>520</v>
      </c>
      <c r="E54" s="77">
        <f>Score1!Z2</f>
        <v>0</v>
      </c>
      <c r="F54" s="78">
        <f>Score1!AA2</f>
        <v>2</v>
      </c>
      <c r="G54" s="79">
        <f>Score1!AE2</f>
        <v>0</v>
      </c>
      <c r="K54" s="96"/>
      <c r="L54" s="96"/>
      <c r="M54" s="96"/>
      <c r="N54" s="96"/>
      <c r="O54" s="113" t="s">
        <v>1155</v>
      </c>
      <c r="P54" s="97"/>
      <c r="Q54" s="97"/>
      <c r="R54" s="97"/>
      <c r="S54" s="96"/>
    </row>
    <row r="55" spans="4:19" ht="19.5" customHeight="1">
      <c r="D55" s="69" t="s">
        <v>1055</v>
      </c>
      <c r="E55" s="158">
        <f>SUM(E51:E54)</f>
        <v>0</v>
      </c>
      <c r="F55" s="159">
        <f>SUM(F51:F54)</f>
        <v>17</v>
      </c>
      <c r="G55" s="160">
        <f>Score1!AH2</f>
        <v>0</v>
      </c>
      <c r="K55" s="96"/>
      <c r="L55" s="96"/>
      <c r="M55" s="96"/>
      <c r="N55" s="96"/>
      <c r="O55" s="97"/>
      <c r="P55" s="97"/>
      <c r="Q55" s="97"/>
      <c r="R55" s="97"/>
      <c r="S55" s="96"/>
    </row>
    <row r="56" spans="11:19" ht="15.75" customHeight="1">
      <c r="K56" s="96"/>
      <c r="L56" s="96"/>
      <c r="M56" s="96"/>
      <c r="N56" s="96"/>
      <c r="O56" s="97"/>
      <c r="P56" s="97"/>
      <c r="Q56" s="97"/>
      <c r="R56" s="97"/>
      <c r="S56" s="96"/>
    </row>
    <row r="57" spans="11:19" ht="12.75">
      <c r="K57" s="96"/>
      <c r="L57" s="96"/>
      <c r="M57" s="96"/>
      <c r="N57" s="96"/>
      <c r="O57" s="97"/>
      <c r="P57" s="97"/>
      <c r="Q57" s="97"/>
      <c r="R57" s="97"/>
      <c r="S57" s="96"/>
    </row>
    <row r="58" spans="4:19" ht="12.75">
      <c r="D58" s="235" t="str">
        <f>"Vous avez obtenu un résultat de "&amp;FIXED(G55,1)&amp;"%"</f>
        <v>Vous avez obtenu un résultat de 0,0%</v>
      </c>
      <c r="E58" s="236"/>
      <c r="F58" s="236"/>
      <c r="G58" s="237"/>
      <c r="K58" s="96"/>
      <c r="L58" s="96"/>
      <c r="M58" s="96"/>
      <c r="N58" s="96"/>
      <c r="O58" s="97"/>
      <c r="P58" s="97"/>
      <c r="Q58" s="97"/>
      <c r="R58" s="97"/>
      <c r="S58" s="96"/>
    </row>
    <row r="59" spans="4:19" ht="64.5" customHeight="1">
      <c r="D59" s="229"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30"/>
      <c r="F59" s="230"/>
      <c r="G59" s="231"/>
      <c r="K59" s="96"/>
      <c r="L59" s="96"/>
      <c r="M59" s="96"/>
      <c r="N59" s="96"/>
      <c r="O59" s="96"/>
      <c r="P59" s="96"/>
      <c r="Q59" s="96"/>
      <c r="R59" s="96"/>
      <c r="S59" s="96"/>
    </row>
    <row r="60" spans="4:19" ht="12.75" customHeight="1">
      <c r="D60" s="106"/>
      <c r="E60" s="106"/>
      <c r="F60" s="106"/>
      <c r="G60" s="106"/>
      <c r="K60" s="96"/>
      <c r="L60" s="96"/>
      <c r="M60" s="96"/>
      <c r="N60" s="96"/>
      <c r="O60" s="96"/>
      <c r="P60" s="96"/>
      <c r="Q60" s="96"/>
      <c r="R60" s="96"/>
      <c r="S60" s="96"/>
    </row>
    <row r="61" spans="4:19" ht="15" customHeight="1">
      <c r="D61" s="106"/>
      <c r="E61" s="106"/>
      <c r="F61" s="106"/>
      <c r="G61" s="106"/>
      <c r="K61" s="96"/>
      <c r="L61" s="96"/>
      <c r="M61" s="96"/>
      <c r="N61" s="96"/>
      <c r="O61" s="96"/>
      <c r="P61" s="96"/>
      <c r="Q61" s="96"/>
      <c r="R61" s="96"/>
      <c r="S61" s="96"/>
    </row>
    <row r="62" spans="4:19" ht="15" customHeight="1">
      <c r="D62" s="106"/>
      <c r="E62" s="106"/>
      <c r="F62" s="106"/>
      <c r="G62" s="106"/>
      <c r="K62" s="96"/>
      <c r="L62" s="96"/>
      <c r="M62" s="96"/>
      <c r="N62" s="96"/>
      <c r="O62" s="96"/>
      <c r="P62" s="96"/>
      <c r="Q62" s="96"/>
      <c r="R62" s="96"/>
      <c r="S62" s="96"/>
    </row>
    <row r="63" spans="11:19" ht="15" customHeight="1">
      <c r="K63" s="96"/>
      <c r="L63" s="96"/>
      <c r="M63" s="96"/>
      <c r="N63" s="96"/>
      <c r="O63" s="96"/>
      <c r="P63" s="96"/>
      <c r="Q63" s="96"/>
      <c r="R63" s="96"/>
      <c r="S63" s="96"/>
    </row>
    <row r="64" spans="11:19" ht="12.75">
      <c r="K64" s="107"/>
      <c r="L64" s="107"/>
      <c r="M64" s="107"/>
      <c r="N64" s="107"/>
      <c r="O64" s="107"/>
      <c r="P64" s="107"/>
      <c r="Q64" s="107"/>
      <c r="R64" s="107"/>
      <c r="S64" s="107"/>
    </row>
    <row r="65" spans="2:19" ht="15.75">
      <c r="B65" s="65" t="s">
        <v>1053</v>
      </c>
      <c r="C65" s="66" t="s">
        <v>1058</v>
      </c>
      <c r="K65" s="107"/>
      <c r="L65" s="107"/>
      <c r="M65" s="107"/>
      <c r="N65" s="107"/>
      <c r="O65" s="107"/>
      <c r="P65" s="107"/>
      <c r="Q65" s="107"/>
      <c r="R65" s="107"/>
      <c r="S65" s="107"/>
    </row>
    <row r="66" spans="11:19" ht="12.75">
      <c r="K66" s="107"/>
      <c r="L66" s="111"/>
      <c r="M66" s="107"/>
      <c r="N66" s="107"/>
      <c r="O66" s="107"/>
      <c r="P66" s="107"/>
      <c r="Q66" s="107"/>
      <c r="R66" s="107"/>
      <c r="S66" s="107"/>
    </row>
    <row r="67" spans="4:19" ht="45">
      <c r="D67" s="69" t="s">
        <v>1054</v>
      </c>
      <c r="E67" s="101" t="s">
        <v>1209</v>
      </c>
      <c r="F67" s="102" t="s">
        <v>1210</v>
      </c>
      <c r="G67" s="68" t="s">
        <v>1056</v>
      </c>
      <c r="K67" s="96"/>
      <c r="L67" s="96"/>
      <c r="M67" s="96"/>
      <c r="N67" s="96"/>
      <c r="O67" s="96"/>
      <c r="P67" s="96"/>
      <c r="Q67" s="96"/>
      <c r="R67" s="96"/>
      <c r="S67" s="96"/>
    </row>
    <row r="68" spans="4:19" ht="19.5" customHeight="1">
      <c r="D68" s="161" t="s">
        <v>1161</v>
      </c>
      <c r="E68" s="77">
        <f>Score2!S2</f>
        <v>0</v>
      </c>
      <c r="F68" s="78">
        <f>Score2!W2</f>
        <v>16</v>
      </c>
      <c r="G68" s="79">
        <f>Score2!DX2</f>
        <v>0</v>
      </c>
      <c r="K68" s="96"/>
      <c r="L68" s="96"/>
      <c r="M68" s="96"/>
      <c r="N68" s="96"/>
      <c r="O68" s="96"/>
      <c r="P68" s="96"/>
      <c r="Q68" s="96"/>
      <c r="R68" s="96"/>
      <c r="S68" s="96"/>
    </row>
    <row r="69" spans="4:19" ht="19.5" customHeight="1">
      <c r="D69" s="161" t="s">
        <v>1162</v>
      </c>
      <c r="E69" s="77">
        <f>Score2!AP2</f>
        <v>0</v>
      </c>
      <c r="F69" s="78">
        <f>Score2!BA2</f>
        <v>18</v>
      </c>
      <c r="G69" s="79">
        <f>Score2!DY2</f>
        <v>0</v>
      </c>
      <c r="K69" s="96"/>
      <c r="L69" s="96"/>
      <c r="M69" s="96"/>
      <c r="N69" s="96"/>
      <c r="O69" s="96"/>
      <c r="P69" s="96"/>
      <c r="Q69" s="96"/>
      <c r="R69" s="96"/>
      <c r="S69" s="96"/>
    </row>
    <row r="70" spans="4:19" ht="19.5" customHeight="1">
      <c r="D70" s="161" t="s">
        <v>1163</v>
      </c>
      <c r="E70" s="77">
        <f>Score2!BK2</f>
        <v>0</v>
      </c>
      <c r="F70" s="78">
        <f>Score2!BL2</f>
        <v>9</v>
      </c>
      <c r="G70" s="79">
        <f>Score2!DZ2</f>
        <v>0</v>
      </c>
      <c r="K70" s="96"/>
      <c r="L70" s="96"/>
      <c r="M70" s="96"/>
      <c r="N70" s="96"/>
      <c r="O70" s="96"/>
      <c r="P70" s="96"/>
      <c r="Q70" s="96"/>
      <c r="R70" s="96"/>
      <c r="S70" s="96"/>
    </row>
    <row r="71" spans="4:19" ht="19.5" customHeight="1">
      <c r="D71" s="161" t="s">
        <v>1134</v>
      </c>
      <c r="E71" s="77">
        <f>Score2!BU2</f>
        <v>0</v>
      </c>
      <c r="F71" s="78">
        <f>Score2!BV2</f>
        <v>8</v>
      </c>
      <c r="G71" s="79">
        <f>Score2!EA2</f>
        <v>0</v>
      </c>
      <c r="K71" s="96"/>
      <c r="L71" s="96"/>
      <c r="M71" s="96"/>
      <c r="N71" s="96"/>
      <c r="O71" s="96"/>
      <c r="P71" s="96"/>
      <c r="Q71" s="96"/>
      <c r="R71" s="96"/>
      <c r="S71" s="96"/>
    </row>
    <row r="72" spans="4:19" ht="19.5" customHeight="1">
      <c r="D72" s="162" t="s">
        <v>1164</v>
      </c>
      <c r="E72" s="163">
        <f>Score2!DE2</f>
        <v>0</v>
      </c>
      <c r="F72" s="164">
        <f>Score2!DW2</f>
        <v>34</v>
      </c>
      <c r="G72" s="79">
        <f>Score2!EB2</f>
        <v>0</v>
      </c>
      <c r="K72" s="96"/>
      <c r="L72" s="96"/>
      <c r="M72" s="96"/>
      <c r="N72" s="96"/>
      <c r="O72" s="96"/>
      <c r="P72" s="96"/>
      <c r="Q72" s="96"/>
      <c r="R72" s="96"/>
      <c r="S72" s="96"/>
    </row>
    <row r="73" spans="4:19" ht="19.5" customHeight="1">
      <c r="D73" s="69" t="s">
        <v>1055</v>
      </c>
      <c r="E73" s="158">
        <f>SUM(E68:E72)</f>
        <v>0</v>
      </c>
      <c r="F73" s="159">
        <f>SUM(F68:F72)</f>
        <v>85</v>
      </c>
      <c r="G73" s="160">
        <f>Score2!EE2</f>
        <v>0</v>
      </c>
      <c r="K73" s="96"/>
      <c r="L73" s="96"/>
      <c r="M73" s="96"/>
      <c r="N73" s="96"/>
      <c r="O73" s="96"/>
      <c r="P73" s="96"/>
      <c r="Q73" s="96"/>
      <c r="R73" s="96"/>
      <c r="S73" s="96"/>
    </row>
    <row r="74" spans="4:19" ht="15.75" customHeight="1">
      <c r="D74" s="103"/>
      <c r="E74" s="104"/>
      <c r="F74" s="104"/>
      <c r="G74" s="105"/>
      <c r="K74" s="96"/>
      <c r="L74" s="96"/>
      <c r="M74" s="96"/>
      <c r="N74" s="96"/>
      <c r="O74" s="96"/>
      <c r="P74" s="96"/>
      <c r="Q74" s="96"/>
      <c r="R74" s="96"/>
      <c r="S74" s="96"/>
    </row>
    <row r="75" spans="11:19" ht="15.75" customHeight="1">
      <c r="K75" s="96"/>
      <c r="L75" s="96"/>
      <c r="M75" s="96"/>
      <c r="N75" s="96"/>
      <c r="O75" s="96"/>
      <c r="P75" s="96"/>
      <c r="Q75" s="96"/>
      <c r="R75" s="96"/>
      <c r="S75" s="96"/>
    </row>
    <row r="76" spans="4:19" ht="12.75">
      <c r="D76" s="235" t="str">
        <f>"Vous avez obtenu un résultat de "&amp;FIXED(G73,1)&amp;"%"</f>
        <v>Vous avez obtenu un résultat de 0,0%</v>
      </c>
      <c r="E76" s="236"/>
      <c r="F76" s="236"/>
      <c r="G76" s="237"/>
      <c r="K76" s="96"/>
      <c r="L76" s="96"/>
      <c r="M76" s="96"/>
      <c r="N76" s="96"/>
      <c r="O76" s="96"/>
      <c r="P76" s="96"/>
      <c r="Q76" s="96"/>
      <c r="R76" s="96"/>
      <c r="S76" s="96"/>
    </row>
    <row r="77" spans="4:19" ht="64.5" customHeight="1">
      <c r="D77" s="229"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30"/>
      <c r="F77" s="230"/>
      <c r="G77" s="231"/>
      <c r="K77" s="96"/>
      <c r="L77" s="96"/>
      <c r="M77" s="96"/>
      <c r="N77" s="96"/>
      <c r="O77" s="96"/>
      <c r="P77" s="96"/>
      <c r="Q77" s="96"/>
      <c r="R77" s="96"/>
      <c r="S77" s="96"/>
    </row>
    <row r="78" spans="11:19" ht="12.75" customHeight="1">
      <c r="K78" s="96"/>
      <c r="L78" s="96"/>
      <c r="M78" s="96"/>
      <c r="N78" s="96"/>
      <c r="O78" s="96"/>
      <c r="P78" s="96"/>
      <c r="Q78" s="96"/>
      <c r="R78" s="96"/>
      <c r="S78" s="96"/>
    </row>
    <row r="79" spans="11:19" ht="12.75">
      <c r="K79" s="107"/>
      <c r="L79" s="107"/>
      <c r="M79" s="107"/>
      <c r="N79" s="107"/>
      <c r="O79" s="107"/>
      <c r="P79" s="107"/>
      <c r="Q79" s="107"/>
      <c r="R79" s="107"/>
      <c r="S79" s="107"/>
    </row>
    <row r="80" spans="4:19" ht="12.75">
      <c r="D80" s="123"/>
      <c r="K80" s="96"/>
      <c r="L80" s="96"/>
      <c r="M80" s="96"/>
      <c r="N80" s="96"/>
      <c r="O80" s="96"/>
      <c r="P80" s="96"/>
      <c r="Q80" s="96"/>
      <c r="R80" s="96"/>
      <c r="S80" s="96"/>
    </row>
    <row r="81" spans="4:19" ht="12.75">
      <c r="D81" s="29"/>
      <c r="K81" s="96"/>
      <c r="L81" s="96"/>
      <c r="M81" s="96"/>
      <c r="N81" s="96"/>
      <c r="O81" s="96"/>
      <c r="P81" s="96"/>
      <c r="Q81" s="96"/>
      <c r="R81" s="96"/>
      <c r="S81" s="96"/>
    </row>
    <row r="82" spans="4:19" ht="12.75">
      <c r="D82" s="29"/>
      <c r="K82" s="96"/>
      <c r="L82" s="96"/>
      <c r="M82" s="96"/>
      <c r="N82" s="96"/>
      <c r="O82" s="96"/>
      <c r="P82" s="96"/>
      <c r="Q82" s="96"/>
      <c r="R82" s="96"/>
      <c r="S82" s="96"/>
    </row>
    <row r="83" spans="4:19" ht="12.75">
      <c r="D83" s="29"/>
      <c r="K83" s="96"/>
      <c r="L83" s="96"/>
      <c r="M83" s="96"/>
      <c r="N83" s="96"/>
      <c r="O83" s="96"/>
      <c r="P83" s="96"/>
      <c r="Q83" s="96"/>
      <c r="R83" s="96"/>
      <c r="S83" s="96"/>
    </row>
    <row r="84" spans="11:19" ht="12.75">
      <c r="K84" s="96"/>
      <c r="L84" s="96"/>
      <c r="M84" s="96"/>
      <c r="N84" s="96"/>
      <c r="O84" s="96"/>
      <c r="P84" s="96"/>
      <c r="Q84" s="96"/>
      <c r="R84" s="96"/>
      <c r="S84" s="96"/>
    </row>
    <row r="85" spans="11:19" ht="12.75">
      <c r="K85" s="96"/>
      <c r="L85" s="96"/>
      <c r="M85" s="96"/>
      <c r="N85" s="96"/>
      <c r="O85" s="96"/>
      <c r="P85" s="96"/>
      <c r="Q85" s="96"/>
      <c r="R85" s="96"/>
      <c r="S85" s="96"/>
    </row>
    <row r="86" spans="11:19" ht="12.75">
      <c r="K86" s="96"/>
      <c r="L86" s="96"/>
      <c r="M86" s="96"/>
      <c r="N86" s="96"/>
      <c r="O86" s="96"/>
      <c r="P86" s="96"/>
      <c r="Q86" s="96"/>
      <c r="R86" s="96"/>
      <c r="S86" s="96"/>
    </row>
    <row r="87" spans="11:19" ht="12.75">
      <c r="K87" s="98"/>
      <c r="L87" s="98"/>
      <c r="M87" s="98"/>
      <c r="N87" s="98"/>
      <c r="O87" s="98"/>
      <c r="P87" s="98"/>
      <c r="Q87" s="98"/>
      <c r="R87" s="98"/>
      <c r="S87" s="98"/>
    </row>
    <row r="88" spans="2:19" ht="15.75">
      <c r="B88" s="65" t="s">
        <v>1053</v>
      </c>
      <c r="C88" s="66" t="s">
        <v>273</v>
      </c>
      <c r="K88" s="96"/>
      <c r="L88" s="97" t="s">
        <v>201</v>
      </c>
      <c r="M88" s="96"/>
      <c r="N88" s="96"/>
      <c r="O88" s="96"/>
      <c r="P88" s="96"/>
      <c r="Q88" s="96"/>
      <c r="R88" s="96"/>
      <c r="S88" s="96"/>
    </row>
    <row r="89" spans="11:19" ht="12.75">
      <c r="K89" s="96"/>
      <c r="L89" s="96"/>
      <c r="M89" s="96"/>
      <c r="N89" s="96"/>
      <c r="O89" s="96"/>
      <c r="P89" s="96"/>
      <c r="Q89" s="96"/>
      <c r="R89" s="96"/>
      <c r="S89" s="96"/>
    </row>
    <row r="90" spans="4:19" ht="45">
      <c r="D90" s="72"/>
      <c r="E90" s="101" t="s">
        <v>1209</v>
      </c>
      <c r="F90" s="102" t="s">
        <v>1210</v>
      </c>
      <c r="G90" s="68" t="s">
        <v>1056</v>
      </c>
      <c r="K90" s="96"/>
      <c r="L90" s="96"/>
      <c r="M90" s="96"/>
      <c r="N90" s="96"/>
      <c r="O90" s="96"/>
      <c r="P90" s="96"/>
      <c r="Q90" s="96"/>
      <c r="R90" s="96"/>
      <c r="S90" s="96"/>
    </row>
    <row r="91" spans="4:19" ht="19.5" customHeight="1">
      <c r="D91" s="69" t="s">
        <v>1055</v>
      </c>
      <c r="E91" s="165">
        <f>Score3!AK2</f>
        <v>0</v>
      </c>
      <c r="F91" s="165">
        <f>Score3!AL2</f>
        <v>18</v>
      </c>
      <c r="G91" s="160">
        <f>Score3!AM2</f>
        <v>0</v>
      </c>
      <c r="K91" s="96"/>
      <c r="L91" s="96"/>
      <c r="M91" s="96"/>
      <c r="N91" s="96"/>
      <c r="O91" s="96"/>
      <c r="P91" s="96"/>
      <c r="Q91" s="96"/>
      <c r="R91" s="96"/>
      <c r="S91" s="96"/>
    </row>
    <row r="92" spans="11:19" ht="12.75">
      <c r="K92" s="96"/>
      <c r="L92" s="96"/>
      <c r="M92" s="96"/>
      <c r="N92" s="96"/>
      <c r="O92" s="96"/>
      <c r="P92" s="96"/>
      <c r="Q92" s="96"/>
      <c r="R92" s="96"/>
      <c r="S92" s="96"/>
    </row>
    <row r="93" spans="11:19" ht="12.75">
      <c r="K93" s="96"/>
      <c r="L93" s="96"/>
      <c r="M93" s="96"/>
      <c r="N93" s="96"/>
      <c r="O93" s="96"/>
      <c r="P93" s="96"/>
      <c r="Q93" s="96"/>
      <c r="R93" s="96"/>
      <c r="S93" s="96"/>
    </row>
    <row r="94" spans="4:19" ht="12.75" customHeight="1">
      <c r="D94" s="235" t="str">
        <f>"Vous avez obtenu un résultat de "&amp;FIXED(G91,1)&amp;"%"</f>
        <v>Vous avez obtenu un résultat de 0,0%</v>
      </c>
      <c r="E94" s="236"/>
      <c r="F94" s="236"/>
      <c r="G94" s="237"/>
      <c r="K94" s="96"/>
      <c r="L94" s="96"/>
      <c r="M94" s="96"/>
      <c r="N94" s="96"/>
      <c r="O94" s="96"/>
      <c r="P94" s="96"/>
      <c r="Q94" s="96"/>
      <c r="R94" s="96"/>
      <c r="S94" s="96"/>
    </row>
    <row r="95" spans="4:19" ht="64.5" customHeight="1">
      <c r="D95" s="229"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30"/>
      <c r="F95" s="230"/>
      <c r="G95" s="231"/>
      <c r="K95" s="96"/>
      <c r="L95" s="96"/>
      <c r="M95" s="96"/>
      <c r="N95" s="96"/>
      <c r="O95" s="96"/>
      <c r="P95" s="96"/>
      <c r="Q95" s="96"/>
      <c r="R95" s="96"/>
      <c r="S95" s="96"/>
    </row>
    <row r="96" spans="4:19" ht="15" customHeight="1">
      <c r="D96" s="106"/>
      <c r="E96" s="106"/>
      <c r="F96" s="106"/>
      <c r="G96" s="106"/>
      <c r="K96" s="96"/>
      <c r="L96" s="96"/>
      <c r="M96" s="96"/>
      <c r="N96" s="96"/>
      <c r="O96" s="96"/>
      <c r="P96" s="96"/>
      <c r="Q96" s="96"/>
      <c r="R96" s="96"/>
      <c r="S96" s="96"/>
    </row>
    <row r="97" spans="4:19" ht="15" customHeight="1">
      <c r="D97" s="106"/>
      <c r="E97" s="106"/>
      <c r="F97" s="106"/>
      <c r="G97" s="106"/>
      <c r="K97" s="96"/>
      <c r="L97" s="96"/>
      <c r="M97" s="96"/>
      <c r="N97" s="96"/>
      <c r="O97" s="96"/>
      <c r="P97" s="96"/>
      <c r="Q97" s="96"/>
      <c r="R97" s="96"/>
      <c r="S97" s="96"/>
    </row>
    <row r="98" spans="11:19" ht="12.75">
      <c r="K98" s="107"/>
      <c r="L98" s="107"/>
      <c r="M98" s="107"/>
      <c r="N98" s="107"/>
      <c r="O98" s="107"/>
      <c r="P98" s="107"/>
      <c r="Q98" s="107"/>
      <c r="R98" s="107"/>
      <c r="S98" s="107"/>
    </row>
    <row r="99" spans="2:19" ht="15.75">
      <c r="B99" s="65" t="s">
        <v>1053</v>
      </c>
      <c r="C99" s="66" t="s">
        <v>1061</v>
      </c>
      <c r="K99" s="96"/>
      <c r="L99" s="97"/>
      <c r="M99" s="96"/>
      <c r="N99" s="96"/>
      <c r="O99" s="96"/>
      <c r="P99" s="96"/>
      <c r="Q99" s="96"/>
      <c r="R99" s="96"/>
      <c r="S99" s="96"/>
    </row>
    <row r="100" spans="11:19" ht="12.75">
      <c r="K100" s="96"/>
      <c r="L100" s="96"/>
      <c r="M100" s="96"/>
      <c r="N100" s="96"/>
      <c r="O100" s="96"/>
      <c r="P100" s="96"/>
      <c r="Q100" s="96"/>
      <c r="R100" s="96"/>
      <c r="S100" s="96"/>
    </row>
    <row r="101" spans="4:19" ht="45">
      <c r="D101" s="69" t="s">
        <v>1054</v>
      </c>
      <c r="E101" s="101" t="s">
        <v>1209</v>
      </c>
      <c r="F101" s="102" t="s">
        <v>1210</v>
      </c>
      <c r="G101" s="68" t="s">
        <v>1056</v>
      </c>
      <c r="K101" s="96"/>
      <c r="L101" s="96"/>
      <c r="M101" s="96"/>
      <c r="N101" s="96"/>
      <c r="O101" s="96"/>
      <c r="P101" s="96"/>
      <c r="Q101" s="96"/>
      <c r="R101" s="96"/>
      <c r="S101" s="96"/>
    </row>
    <row r="102" spans="4:19" ht="30" customHeight="1">
      <c r="D102" s="73" t="s">
        <v>1165</v>
      </c>
      <c r="E102" s="77">
        <f>Score4!O2</f>
        <v>0</v>
      </c>
      <c r="F102" s="78">
        <f>Score4!AB2</f>
        <v>12</v>
      </c>
      <c r="G102" s="79">
        <f>Score4!BF2</f>
        <v>0</v>
      </c>
      <c r="K102" s="96"/>
      <c r="L102" s="96"/>
      <c r="M102" s="96"/>
      <c r="N102" s="96"/>
      <c r="O102" s="96"/>
      <c r="P102" s="96"/>
      <c r="Q102" s="96"/>
      <c r="R102" s="96"/>
      <c r="S102" s="96"/>
    </row>
    <row r="103" spans="4:19" ht="19.5" customHeight="1">
      <c r="D103" s="157" t="s">
        <v>300</v>
      </c>
      <c r="E103" s="77">
        <f>Score4!AG2</f>
        <v>0</v>
      </c>
      <c r="F103" s="78">
        <f>Score4!AI2</f>
        <v>4</v>
      </c>
      <c r="G103" s="79">
        <f>Score4!BG2</f>
        <v>0</v>
      </c>
      <c r="K103" s="96"/>
      <c r="L103" s="96"/>
      <c r="M103" s="96"/>
      <c r="N103" s="96"/>
      <c r="O103" s="96"/>
      <c r="P103" s="96"/>
      <c r="Q103" s="96"/>
      <c r="R103" s="96"/>
      <c r="S103" s="96"/>
    </row>
    <row r="104" spans="4:19" ht="28.5">
      <c r="D104" s="73" t="s">
        <v>1172</v>
      </c>
      <c r="E104" s="77">
        <f>Score4!AR2</f>
        <v>0</v>
      </c>
      <c r="F104" s="78">
        <f>Score4!AS2</f>
        <v>8</v>
      </c>
      <c r="G104" s="79">
        <f>Score4!BH2</f>
        <v>0</v>
      </c>
      <c r="K104" s="96"/>
      <c r="L104" s="96"/>
      <c r="M104" s="96"/>
      <c r="N104" s="96"/>
      <c r="O104" s="96"/>
      <c r="P104" s="96"/>
      <c r="Q104" s="96"/>
      <c r="R104" s="96"/>
      <c r="S104" s="96"/>
    </row>
    <row r="105" spans="4:19" ht="28.5">
      <c r="D105" s="73" t="s">
        <v>1173</v>
      </c>
      <c r="E105" s="77">
        <f>Score4!AW2</f>
        <v>0</v>
      </c>
      <c r="F105" s="78">
        <f>Score4!AX2</f>
        <v>3</v>
      </c>
      <c r="G105" s="79">
        <f>Score4!BI2</f>
        <v>0</v>
      </c>
      <c r="K105" s="96"/>
      <c r="L105" s="96"/>
      <c r="M105" s="96"/>
      <c r="N105" s="96"/>
      <c r="O105" s="96"/>
      <c r="P105" s="96"/>
      <c r="Q105" s="96"/>
      <c r="R105" s="96"/>
      <c r="S105" s="96"/>
    </row>
    <row r="106" spans="4:19" ht="19.5" customHeight="1">
      <c r="D106" s="157" t="s">
        <v>296</v>
      </c>
      <c r="E106" s="77">
        <f>Score4!BD2</f>
        <v>0</v>
      </c>
      <c r="F106" s="78">
        <f>Score4!BE2</f>
        <v>5</v>
      </c>
      <c r="G106" s="79">
        <f>Score4!BJ2</f>
        <v>0</v>
      </c>
      <c r="K106" s="96"/>
      <c r="L106" s="96"/>
      <c r="M106" s="96"/>
      <c r="N106" s="96"/>
      <c r="O106" s="96"/>
      <c r="P106" s="96"/>
      <c r="Q106" s="96"/>
      <c r="R106" s="96"/>
      <c r="S106" s="96"/>
    </row>
    <row r="107" spans="4:19" ht="19.5" customHeight="1">
      <c r="D107" s="69" t="s">
        <v>1055</v>
      </c>
      <c r="E107" s="158">
        <f>SUM(E102:E106)</f>
        <v>0</v>
      </c>
      <c r="F107" s="159">
        <f>SUM(F102:F106)</f>
        <v>32</v>
      </c>
      <c r="G107" s="160">
        <f>Score4!BM2</f>
        <v>0</v>
      </c>
      <c r="K107" s="96"/>
      <c r="L107" s="96"/>
      <c r="M107" s="96"/>
      <c r="N107" s="96"/>
      <c r="O107" s="96"/>
      <c r="P107" s="96"/>
      <c r="Q107" s="96"/>
      <c r="R107" s="96"/>
      <c r="S107" s="96"/>
    </row>
    <row r="108" spans="11:19" ht="12.75">
      <c r="K108" s="96"/>
      <c r="L108" s="96"/>
      <c r="M108" s="96"/>
      <c r="N108" s="96"/>
      <c r="O108" s="96"/>
      <c r="P108" s="96"/>
      <c r="Q108" s="96"/>
      <c r="R108" s="96"/>
      <c r="S108" s="96"/>
    </row>
    <row r="109" spans="11:19" ht="12.75">
      <c r="K109" s="96"/>
      <c r="L109" s="96"/>
      <c r="M109" s="96"/>
      <c r="N109" s="96"/>
      <c r="O109" s="96"/>
      <c r="P109" s="96"/>
      <c r="Q109" s="96"/>
      <c r="R109" s="96"/>
      <c r="S109" s="96"/>
    </row>
    <row r="110" spans="4:19" ht="12.75" customHeight="1">
      <c r="D110" s="235" t="str">
        <f>"Vous avez obtenu un résultat de "&amp;FIXED(G107,1)&amp;"%"</f>
        <v>Vous avez obtenu un résultat de 0,0%</v>
      </c>
      <c r="E110" s="236"/>
      <c r="F110" s="236"/>
      <c r="G110" s="237"/>
      <c r="K110" s="96"/>
      <c r="L110" s="96"/>
      <c r="M110" s="96"/>
      <c r="N110" s="96"/>
      <c r="O110" s="96"/>
      <c r="P110" s="96"/>
      <c r="Q110" s="96"/>
      <c r="R110" s="96"/>
      <c r="S110" s="96"/>
    </row>
    <row r="111" spans="4:19" ht="64.5" customHeight="1">
      <c r="D111" s="229"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30"/>
      <c r="F111" s="230"/>
      <c r="G111" s="231"/>
      <c r="K111" s="96"/>
      <c r="L111" s="96"/>
      <c r="M111" s="96"/>
      <c r="N111" s="96"/>
      <c r="O111" s="96"/>
      <c r="P111" s="96"/>
      <c r="Q111" s="96"/>
      <c r="R111" s="96"/>
      <c r="S111" s="96"/>
    </row>
    <row r="112" spans="11:19" ht="12.75">
      <c r="K112" s="96"/>
      <c r="L112" s="96"/>
      <c r="M112" s="96"/>
      <c r="N112" s="96"/>
      <c r="O112" s="96"/>
      <c r="P112" s="96"/>
      <c r="Q112" s="96"/>
      <c r="R112" s="96"/>
      <c r="S112" s="96"/>
    </row>
    <row r="113" spans="11:19" ht="12.75">
      <c r="K113" s="96"/>
      <c r="L113" s="96"/>
      <c r="M113" s="96"/>
      <c r="N113" s="96"/>
      <c r="O113" s="96"/>
      <c r="P113" s="96"/>
      <c r="Q113" s="96"/>
      <c r="R113" s="96"/>
      <c r="S113" s="96"/>
    </row>
    <row r="114" spans="11:19" ht="12.75">
      <c r="K114" s="107"/>
      <c r="L114" s="107"/>
      <c r="M114" s="107"/>
      <c r="N114" s="107"/>
      <c r="O114" s="107"/>
      <c r="P114" s="107"/>
      <c r="Q114" s="107"/>
      <c r="R114" s="107"/>
      <c r="S114" s="107"/>
    </row>
    <row r="115" spans="2:19" ht="15.75">
      <c r="B115" s="65" t="s">
        <v>1053</v>
      </c>
      <c r="C115" s="66" t="s">
        <v>298</v>
      </c>
      <c r="K115" s="96"/>
      <c r="L115" s="96"/>
      <c r="M115" s="96"/>
      <c r="N115" s="96"/>
      <c r="O115" s="96"/>
      <c r="P115" s="96"/>
      <c r="Q115" s="96"/>
      <c r="R115" s="96"/>
      <c r="S115" s="96"/>
    </row>
    <row r="116" spans="11:19" ht="12.75">
      <c r="K116" s="96"/>
      <c r="L116" s="96"/>
      <c r="M116" s="96"/>
      <c r="N116" s="96"/>
      <c r="O116" s="96"/>
      <c r="P116" s="96"/>
      <c r="Q116" s="96"/>
      <c r="R116" s="96"/>
      <c r="S116" s="96"/>
    </row>
    <row r="117" spans="4:19" ht="45">
      <c r="D117" s="72"/>
      <c r="E117" s="101" t="s">
        <v>1209</v>
      </c>
      <c r="F117" s="102" t="s">
        <v>1210</v>
      </c>
      <c r="G117" s="68" t="s">
        <v>1056</v>
      </c>
      <c r="K117" s="96"/>
      <c r="L117" s="96"/>
      <c r="M117" s="96"/>
      <c r="N117" s="96"/>
      <c r="O117" s="96"/>
      <c r="P117" s="96"/>
      <c r="Q117" s="96"/>
      <c r="R117" s="96"/>
      <c r="S117" s="96"/>
    </row>
    <row r="118" spans="4:19" ht="19.5" customHeight="1">
      <c r="D118" s="69" t="s">
        <v>1055</v>
      </c>
      <c r="E118" s="166">
        <f>Score5!G2</f>
        <v>0</v>
      </c>
      <c r="F118" s="165">
        <f>Score5!H2</f>
        <v>4</v>
      </c>
      <c r="G118" s="160">
        <f>Score5!I2</f>
        <v>0</v>
      </c>
      <c r="K118" s="96"/>
      <c r="L118" s="96"/>
      <c r="M118" s="96"/>
      <c r="N118" s="96"/>
      <c r="O118" s="96"/>
      <c r="P118" s="96"/>
      <c r="Q118" s="96"/>
      <c r="R118" s="96"/>
      <c r="S118" s="96"/>
    </row>
    <row r="119" spans="11:19" ht="12.75">
      <c r="K119" s="96"/>
      <c r="L119" s="96"/>
      <c r="M119" s="96"/>
      <c r="N119" s="96"/>
      <c r="O119" s="96"/>
      <c r="P119" s="96"/>
      <c r="Q119" s="96"/>
      <c r="R119" s="96"/>
      <c r="S119" s="96"/>
    </row>
    <row r="120" spans="11:19" ht="12.75">
      <c r="K120" s="96"/>
      <c r="L120" s="96"/>
      <c r="M120" s="96"/>
      <c r="N120" s="96"/>
      <c r="O120" s="96"/>
      <c r="P120" s="96"/>
      <c r="Q120" s="96"/>
      <c r="R120" s="96"/>
      <c r="S120" s="96"/>
    </row>
    <row r="121" spans="4:19" ht="12.75" customHeight="1">
      <c r="D121" s="235" t="str">
        <f>"Vous avez obtenu un résultat de "&amp;FIXED(G118,1)&amp;"%"</f>
        <v>Vous avez obtenu un résultat de 0,0%</v>
      </c>
      <c r="E121" s="236"/>
      <c r="F121" s="236"/>
      <c r="G121" s="237"/>
      <c r="K121" s="96"/>
      <c r="L121" s="96"/>
      <c r="M121" s="96"/>
      <c r="N121" s="96"/>
      <c r="O121" s="96"/>
      <c r="P121" s="96"/>
      <c r="Q121" s="96"/>
      <c r="R121" s="96"/>
      <c r="S121" s="96"/>
    </row>
    <row r="122" spans="4:19" ht="64.5" customHeight="1">
      <c r="D122" s="229"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30"/>
      <c r="F122" s="230"/>
      <c r="G122" s="231"/>
      <c r="K122" s="96"/>
      <c r="L122" s="96"/>
      <c r="M122" s="96"/>
      <c r="N122" s="96"/>
      <c r="O122" s="96"/>
      <c r="P122" s="96"/>
      <c r="Q122" s="96"/>
      <c r="R122" s="96"/>
      <c r="S122" s="96"/>
    </row>
    <row r="123" spans="11:19" ht="12.75">
      <c r="K123" s="96"/>
      <c r="L123" s="96"/>
      <c r="M123" s="96"/>
      <c r="N123" s="96"/>
      <c r="O123" s="96"/>
      <c r="P123" s="96"/>
      <c r="Q123" s="96"/>
      <c r="R123" s="96"/>
      <c r="S123" s="96"/>
    </row>
    <row r="124" spans="11:19" ht="12.75">
      <c r="K124" s="98"/>
      <c r="L124" s="98"/>
      <c r="M124" s="98"/>
      <c r="N124" s="98"/>
      <c r="O124" s="98"/>
      <c r="P124" s="98"/>
      <c r="Q124" s="98"/>
      <c r="R124" s="98"/>
      <c r="S124" s="98"/>
    </row>
    <row r="125" spans="11:19" ht="12.75">
      <c r="K125" s="107"/>
      <c r="L125" s="107"/>
      <c r="M125" s="107"/>
      <c r="N125" s="107"/>
      <c r="O125" s="107"/>
      <c r="P125" s="107"/>
      <c r="Q125" s="107"/>
      <c r="R125" s="107"/>
      <c r="S125" s="107"/>
    </row>
    <row r="126" spans="11:19" ht="12.75">
      <c r="K126" s="96"/>
      <c r="L126" s="97" t="s">
        <v>202</v>
      </c>
      <c r="M126" s="96"/>
      <c r="N126" s="96"/>
      <c r="O126" s="96"/>
      <c r="P126" s="96"/>
      <c r="Q126" s="96"/>
      <c r="R126" s="96"/>
      <c r="S126" s="96"/>
    </row>
    <row r="127" spans="2:19" ht="15.75">
      <c r="B127" s="65" t="s">
        <v>1053</v>
      </c>
      <c r="C127" s="66" t="s">
        <v>164</v>
      </c>
      <c r="K127" s="96"/>
      <c r="L127" s="97"/>
      <c r="M127" s="96"/>
      <c r="N127" s="96"/>
      <c r="O127" s="96"/>
      <c r="P127" s="96"/>
      <c r="Q127" s="96"/>
      <c r="R127" s="96"/>
      <c r="S127" s="96"/>
    </row>
    <row r="128" spans="11:19" ht="12.75">
      <c r="K128" s="96"/>
      <c r="L128" s="96"/>
      <c r="M128" s="96"/>
      <c r="N128" s="96"/>
      <c r="O128" s="96"/>
      <c r="P128" s="96"/>
      <c r="Q128" s="96"/>
      <c r="R128" s="96"/>
      <c r="S128" s="96"/>
    </row>
    <row r="129" spans="4:19" ht="45">
      <c r="D129" s="69" t="s">
        <v>1054</v>
      </c>
      <c r="E129" s="101" t="s">
        <v>1209</v>
      </c>
      <c r="F129" s="102" t="s">
        <v>1210</v>
      </c>
      <c r="G129" s="68" t="s">
        <v>1056</v>
      </c>
      <c r="K129" s="96"/>
      <c r="L129" s="96"/>
      <c r="M129" s="96"/>
      <c r="N129" s="96"/>
      <c r="O129" s="96"/>
      <c r="P129" s="96"/>
      <c r="Q129" s="96"/>
      <c r="R129" s="96"/>
      <c r="S129" s="96"/>
    </row>
    <row r="130" spans="4:19" ht="19.5" customHeight="1">
      <c r="D130" s="161" t="s">
        <v>1174</v>
      </c>
      <c r="E130" s="77">
        <f>Score6!K2</f>
        <v>0</v>
      </c>
      <c r="F130" s="78">
        <f>Score6!L2</f>
        <v>8</v>
      </c>
      <c r="G130" s="79">
        <f>Score6!AO2</f>
        <v>0</v>
      </c>
      <c r="K130" s="96"/>
      <c r="L130" s="96"/>
      <c r="M130" s="96"/>
      <c r="N130" s="96"/>
      <c r="O130" s="96"/>
      <c r="P130" s="96"/>
      <c r="Q130" s="96"/>
      <c r="R130" s="96"/>
      <c r="S130" s="96"/>
    </row>
    <row r="131" spans="4:19" ht="28.5" customHeight="1">
      <c r="D131" s="157" t="s">
        <v>1175</v>
      </c>
      <c r="E131" s="77">
        <f>Score6!X2</f>
        <v>0</v>
      </c>
      <c r="F131" s="78">
        <f>Score6!Y2</f>
        <v>11</v>
      </c>
      <c r="G131" s="79">
        <f>Score6!AP2</f>
        <v>0</v>
      </c>
      <c r="K131" s="96"/>
      <c r="L131" s="96"/>
      <c r="M131" s="96"/>
      <c r="N131" s="96"/>
      <c r="O131" s="96"/>
      <c r="P131" s="96"/>
      <c r="Q131" s="96"/>
      <c r="R131" s="96"/>
      <c r="S131" s="96"/>
    </row>
    <row r="132" spans="4:19" ht="19.5" customHeight="1">
      <c r="D132" s="161" t="s">
        <v>1176</v>
      </c>
      <c r="E132" s="77">
        <f>Score6!AE2</f>
        <v>0</v>
      </c>
      <c r="F132" s="78">
        <f>Score6!AF2</f>
        <v>5</v>
      </c>
      <c r="G132" s="79">
        <f>Score6!AQ2</f>
        <v>0</v>
      </c>
      <c r="K132" s="96"/>
      <c r="L132" s="96"/>
      <c r="M132" s="96"/>
      <c r="N132" s="96"/>
      <c r="O132" s="96"/>
      <c r="P132" s="96"/>
      <c r="Q132" s="96"/>
      <c r="R132" s="96"/>
      <c r="S132" s="96"/>
    </row>
    <row r="133" spans="4:19" ht="28.5" customHeight="1">
      <c r="D133" s="73" t="s">
        <v>1177</v>
      </c>
      <c r="E133" s="77">
        <f>Score6!AM2</f>
        <v>0</v>
      </c>
      <c r="F133" s="78">
        <f>Score6!AN2</f>
        <v>6</v>
      </c>
      <c r="G133" s="79">
        <f>Score6!AR2</f>
        <v>0</v>
      </c>
      <c r="K133" s="96"/>
      <c r="L133" s="96"/>
      <c r="M133" s="96"/>
      <c r="N133" s="96"/>
      <c r="O133" s="96"/>
      <c r="P133" s="96"/>
      <c r="Q133" s="96"/>
      <c r="R133" s="96"/>
      <c r="S133" s="96"/>
    </row>
    <row r="134" spans="4:19" ht="19.5" customHeight="1">
      <c r="D134" s="69" t="s">
        <v>1055</v>
      </c>
      <c r="E134" s="158">
        <f>SUM(E130:E133)</f>
        <v>0</v>
      </c>
      <c r="F134" s="159">
        <f>SUM(F130:F133)</f>
        <v>30</v>
      </c>
      <c r="G134" s="160">
        <f>Score6!AU2</f>
        <v>0</v>
      </c>
      <c r="K134" s="96"/>
      <c r="L134" s="96"/>
      <c r="M134" s="96"/>
      <c r="N134" s="96"/>
      <c r="O134" s="96"/>
      <c r="P134" s="96"/>
      <c r="Q134" s="96"/>
      <c r="R134" s="96"/>
      <c r="S134" s="96"/>
    </row>
    <row r="135" spans="11:19" ht="12.75">
      <c r="K135" s="96"/>
      <c r="L135" s="96"/>
      <c r="M135" s="96"/>
      <c r="N135" s="96"/>
      <c r="O135" s="96"/>
      <c r="P135" s="96"/>
      <c r="Q135" s="96"/>
      <c r="R135" s="96"/>
      <c r="S135" s="96"/>
    </row>
    <row r="136" spans="11:19" ht="12.75">
      <c r="K136" s="96"/>
      <c r="L136" s="96"/>
      <c r="M136" s="96"/>
      <c r="N136" s="96"/>
      <c r="O136" s="96"/>
      <c r="P136" s="96"/>
      <c r="Q136" s="96"/>
      <c r="R136" s="96"/>
      <c r="S136" s="96"/>
    </row>
    <row r="137" spans="4:19" ht="12.75" customHeight="1">
      <c r="D137" s="235" t="str">
        <f>"Vous avez obtenu un résultat de "&amp;FIXED(G134,1)&amp;"%"</f>
        <v>Vous avez obtenu un résultat de 0,0%</v>
      </c>
      <c r="E137" s="236"/>
      <c r="F137" s="236"/>
      <c r="G137" s="237"/>
      <c r="K137" s="96"/>
      <c r="L137" s="96"/>
      <c r="M137" s="96"/>
      <c r="N137" s="96"/>
      <c r="O137" s="96"/>
      <c r="P137" s="96"/>
      <c r="Q137" s="96"/>
      <c r="R137" s="96"/>
      <c r="S137" s="96"/>
    </row>
    <row r="138" spans="4:19" ht="64.5" customHeight="1">
      <c r="D138" s="229"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30"/>
      <c r="F138" s="230"/>
      <c r="G138" s="231"/>
      <c r="K138" s="96"/>
      <c r="L138" s="96"/>
      <c r="M138" s="96"/>
      <c r="N138" s="96"/>
      <c r="O138" s="96"/>
      <c r="P138" s="96"/>
      <c r="Q138" s="96"/>
      <c r="R138" s="96"/>
      <c r="S138" s="96"/>
    </row>
    <row r="139" spans="11:19" ht="12.75">
      <c r="K139" s="96"/>
      <c r="L139" s="96"/>
      <c r="M139" s="96"/>
      <c r="N139" s="96"/>
      <c r="O139" s="96"/>
      <c r="P139" s="96"/>
      <c r="Q139" s="96"/>
      <c r="R139" s="96"/>
      <c r="S139" s="96"/>
    </row>
    <row r="140" spans="11:19" ht="12.75">
      <c r="K140" s="96"/>
      <c r="L140" s="96"/>
      <c r="M140" s="96"/>
      <c r="N140" s="96"/>
      <c r="O140" s="96"/>
      <c r="P140" s="96"/>
      <c r="Q140" s="96"/>
      <c r="R140" s="96"/>
      <c r="S140" s="96"/>
    </row>
    <row r="141" spans="11:19" ht="12.75">
      <c r="K141" s="96"/>
      <c r="L141" s="96"/>
      <c r="M141" s="96"/>
      <c r="N141" s="96"/>
      <c r="O141" s="96"/>
      <c r="P141" s="96"/>
      <c r="Q141" s="96"/>
      <c r="R141" s="96"/>
      <c r="S141" s="96"/>
    </row>
    <row r="142" spans="11:19" ht="12.75">
      <c r="K142" s="96"/>
      <c r="L142" s="96"/>
      <c r="M142" s="96"/>
      <c r="N142" s="96"/>
      <c r="O142" s="96"/>
      <c r="P142" s="96"/>
      <c r="Q142" s="96"/>
      <c r="R142" s="96"/>
      <c r="S142" s="96"/>
    </row>
    <row r="143" spans="11:19" ht="12.75">
      <c r="K143" s="96"/>
      <c r="L143" s="96"/>
      <c r="M143" s="96"/>
      <c r="N143" s="96"/>
      <c r="O143" s="96"/>
      <c r="P143" s="96"/>
      <c r="Q143" s="96"/>
      <c r="R143" s="96"/>
      <c r="S143" s="96"/>
    </row>
    <row r="144" spans="2:19" ht="15.75">
      <c r="B144" s="65" t="s">
        <v>1053</v>
      </c>
      <c r="C144" s="66" t="s">
        <v>299</v>
      </c>
      <c r="K144" s="96"/>
      <c r="L144" s="96"/>
      <c r="M144" s="96"/>
      <c r="N144" s="96"/>
      <c r="O144" s="96"/>
      <c r="P144" s="96"/>
      <c r="Q144" s="96"/>
      <c r="R144" s="96"/>
      <c r="S144" s="96"/>
    </row>
    <row r="145" spans="11:19" ht="12.75">
      <c r="K145" s="96"/>
      <c r="L145" s="96"/>
      <c r="M145" s="96"/>
      <c r="N145" s="96"/>
      <c r="O145" s="96"/>
      <c r="P145" s="96"/>
      <c r="Q145" s="96"/>
      <c r="R145" s="96"/>
      <c r="S145" s="96"/>
    </row>
    <row r="146" spans="4:19" ht="45">
      <c r="D146" s="72"/>
      <c r="E146" s="101" t="s">
        <v>1209</v>
      </c>
      <c r="F146" s="102" t="s">
        <v>1210</v>
      </c>
      <c r="G146" s="68" t="s">
        <v>1056</v>
      </c>
      <c r="K146" s="96"/>
      <c r="L146" s="96"/>
      <c r="M146" s="96"/>
      <c r="N146" s="96"/>
      <c r="O146" s="96"/>
      <c r="P146" s="96"/>
      <c r="Q146" s="96"/>
      <c r="R146" s="96"/>
      <c r="S146" s="96"/>
    </row>
    <row r="147" spans="4:19" ht="19.5" customHeight="1">
      <c r="D147" s="69" t="s">
        <v>1055</v>
      </c>
      <c r="E147" s="166">
        <f>Score7!V2</f>
        <v>0</v>
      </c>
      <c r="F147" s="165">
        <f>Score7!W2</f>
        <v>13</v>
      </c>
      <c r="G147" s="160">
        <f>Score7!X2</f>
        <v>0</v>
      </c>
      <c r="K147" s="96"/>
      <c r="L147" s="96"/>
      <c r="M147" s="96"/>
      <c r="N147" s="96"/>
      <c r="O147" s="96"/>
      <c r="P147" s="96"/>
      <c r="Q147" s="96"/>
      <c r="R147" s="96"/>
      <c r="S147" s="96"/>
    </row>
    <row r="148" spans="11:19" ht="12.75">
      <c r="K148" s="96"/>
      <c r="L148" s="96"/>
      <c r="M148" s="96"/>
      <c r="N148" s="96"/>
      <c r="O148" s="96"/>
      <c r="P148" s="96"/>
      <c r="Q148" s="96"/>
      <c r="R148" s="96"/>
      <c r="S148" s="96"/>
    </row>
    <row r="149" spans="11:19" ht="12.75">
      <c r="K149" s="96"/>
      <c r="L149" s="96"/>
      <c r="M149" s="96"/>
      <c r="N149" s="96"/>
      <c r="O149" s="96"/>
      <c r="P149" s="96"/>
      <c r="Q149" s="96"/>
      <c r="R149" s="96"/>
      <c r="S149" s="96"/>
    </row>
    <row r="150" spans="4:19" ht="12.75" customHeight="1">
      <c r="D150" s="235" t="str">
        <f>"Vous avez obtenu un résultat de "&amp;FIXED(G147,1)&amp;"%"</f>
        <v>Vous avez obtenu un résultat de 0,0%</v>
      </c>
      <c r="E150" s="236"/>
      <c r="F150" s="236"/>
      <c r="G150" s="237"/>
      <c r="K150" s="96"/>
      <c r="L150" s="96"/>
      <c r="M150" s="96"/>
      <c r="N150" s="96"/>
      <c r="O150" s="96"/>
      <c r="P150" s="96"/>
      <c r="Q150" s="96"/>
      <c r="R150" s="96"/>
      <c r="S150" s="96"/>
    </row>
    <row r="151" spans="4:19" ht="64.5" customHeight="1">
      <c r="D151" s="229"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30"/>
      <c r="F151" s="230"/>
      <c r="G151" s="231"/>
      <c r="K151" s="107"/>
      <c r="L151" s="96"/>
      <c r="M151" s="107"/>
      <c r="N151" s="107"/>
      <c r="O151" s="107"/>
      <c r="P151" s="107"/>
      <c r="Q151" s="107"/>
      <c r="R151" s="107"/>
      <c r="S151" s="107"/>
    </row>
    <row r="152" spans="1:19" ht="12.75">
      <c r="A152" s="41"/>
      <c r="B152" s="41"/>
      <c r="C152" s="41"/>
      <c r="D152" s="41"/>
      <c r="E152" s="41"/>
      <c r="F152" s="41"/>
      <c r="G152" s="41"/>
      <c r="H152" s="41"/>
      <c r="I152" s="41"/>
      <c r="J152" s="41"/>
      <c r="K152" s="96"/>
      <c r="L152" s="96"/>
      <c r="M152" s="96"/>
      <c r="N152" s="96"/>
      <c r="O152" s="96"/>
      <c r="P152" s="96"/>
      <c r="Q152" s="96"/>
      <c r="R152" s="96"/>
      <c r="S152" s="96"/>
    </row>
    <row r="153" spans="1:19" ht="12.75">
      <c r="A153" s="41"/>
      <c r="B153" s="41"/>
      <c r="C153" s="41"/>
      <c r="D153" s="41"/>
      <c r="E153" s="41"/>
      <c r="F153" s="41"/>
      <c r="G153" s="41"/>
      <c r="H153" s="41"/>
      <c r="I153" s="41"/>
      <c r="J153" s="41"/>
      <c r="K153" s="107"/>
      <c r="L153" s="107"/>
      <c r="M153" s="107"/>
      <c r="N153" s="107"/>
      <c r="O153" s="107"/>
      <c r="P153" s="107"/>
      <c r="Q153" s="107"/>
      <c r="R153" s="107"/>
      <c r="S153" s="107"/>
    </row>
    <row r="154" spans="1:19" ht="12.75">
      <c r="A154" s="41"/>
      <c r="B154" s="41"/>
      <c r="C154" s="41"/>
      <c r="D154" s="41"/>
      <c r="E154" s="41"/>
      <c r="F154" s="41"/>
      <c r="G154" s="41"/>
      <c r="H154" s="41"/>
      <c r="I154" s="41"/>
      <c r="J154" s="41"/>
      <c r="K154" s="107"/>
      <c r="L154" s="107"/>
      <c r="M154" s="107"/>
      <c r="N154" s="107"/>
      <c r="O154" s="107"/>
      <c r="P154" s="107"/>
      <c r="Q154" s="107"/>
      <c r="R154" s="107"/>
      <c r="S154" s="107"/>
    </row>
    <row r="155" spans="1:19" ht="15.75">
      <c r="A155" s="244" t="s">
        <v>1178</v>
      </c>
      <c r="B155" s="244"/>
      <c r="C155" s="244"/>
      <c r="D155" s="244"/>
      <c r="E155" s="244"/>
      <c r="F155" s="244"/>
      <c r="G155" s="244"/>
      <c r="H155" s="244"/>
      <c r="I155" s="244"/>
      <c r="J155" s="244"/>
      <c r="K155" s="96"/>
      <c r="L155" s="96"/>
      <c r="M155" s="96"/>
      <c r="N155" s="96"/>
      <c r="O155" s="96"/>
      <c r="P155" s="96"/>
      <c r="Q155" s="96"/>
      <c r="R155" s="96"/>
      <c r="S155" s="96"/>
    </row>
    <row r="156" spans="1:19" ht="13.5" thickBot="1">
      <c r="A156" s="41"/>
      <c r="B156" s="41"/>
      <c r="C156" s="41"/>
      <c r="D156" s="41"/>
      <c r="E156" s="41"/>
      <c r="F156" s="41"/>
      <c r="G156" s="41"/>
      <c r="H156" s="41"/>
      <c r="I156" s="41"/>
      <c r="J156" s="156" t="s">
        <v>593</v>
      </c>
      <c r="K156" s="96"/>
      <c r="L156" s="97"/>
      <c r="M156" s="96"/>
      <c r="N156" s="96"/>
      <c r="O156" s="96"/>
      <c r="P156" s="96"/>
      <c r="Q156" s="96"/>
      <c r="R156" s="96"/>
      <c r="S156" s="96"/>
    </row>
    <row r="157" spans="1:19" ht="13.5" thickTop="1">
      <c r="A157" s="219"/>
      <c r="B157" s="220"/>
      <c r="C157" s="220"/>
      <c r="D157" s="220"/>
      <c r="E157" s="220"/>
      <c r="F157" s="220"/>
      <c r="G157" s="220"/>
      <c r="H157" s="220"/>
      <c r="I157" s="220"/>
      <c r="J157" s="221"/>
      <c r="K157" s="96"/>
      <c r="L157" s="96"/>
      <c r="M157" s="96"/>
      <c r="N157" s="96"/>
      <c r="O157" s="96"/>
      <c r="P157" s="96"/>
      <c r="Q157" s="96"/>
      <c r="R157" s="96"/>
      <c r="S157" s="96"/>
    </row>
    <row r="158" spans="1:19" ht="12.75">
      <c r="A158" s="222"/>
      <c r="B158" s="197"/>
      <c r="C158" s="197"/>
      <c r="D158" s="197"/>
      <c r="E158" s="197"/>
      <c r="F158" s="197"/>
      <c r="G158" s="197"/>
      <c r="H158" s="197"/>
      <c r="I158" s="197"/>
      <c r="J158" s="223"/>
      <c r="K158" s="108" t="s">
        <v>793</v>
      </c>
      <c r="L158" s="96"/>
      <c r="M158" s="96"/>
      <c r="N158" s="96"/>
      <c r="O158" s="96"/>
      <c r="P158" s="96"/>
      <c r="Q158" s="96"/>
      <c r="R158" s="96"/>
      <c r="S158" s="96"/>
    </row>
    <row r="159" spans="1:19" ht="15.75" customHeight="1">
      <c r="A159" s="222"/>
      <c r="B159" s="197"/>
      <c r="C159" s="197"/>
      <c r="D159" s="197"/>
      <c r="E159" s="197"/>
      <c r="F159" s="197"/>
      <c r="G159" s="197"/>
      <c r="H159" s="197"/>
      <c r="I159" s="197"/>
      <c r="J159" s="223"/>
      <c r="K159" s="108" t="s">
        <v>380</v>
      </c>
      <c r="L159" s="99"/>
      <c r="M159" s="96"/>
      <c r="N159" s="96"/>
      <c r="O159" s="96"/>
      <c r="P159" s="96"/>
      <c r="Q159" s="96"/>
      <c r="R159" s="96"/>
      <c r="S159" s="96"/>
    </row>
    <row r="160" spans="1:19" ht="15.75" customHeight="1">
      <c r="A160" s="222"/>
      <c r="B160" s="197"/>
      <c r="C160" s="197"/>
      <c r="D160" s="197"/>
      <c r="E160" s="197"/>
      <c r="F160" s="197"/>
      <c r="G160" s="197"/>
      <c r="H160" s="197"/>
      <c r="I160" s="197"/>
      <c r="J160" s="223"/>
      <c r="K160" s="97"/>
      <c r="L160" s="110"/>
      <c r="M160" s="97"/>
      <c r="N160" s="96"/>
      <c r="O160" s="96"/>
      <c r="P160" s="96"/>
      <c r="Q160" s="96"/>
      <c r="R160" s="96"/>
      <c r="S160" s="96"/>
    </row>
    <row r="161" spans="1:19" ht="15.75" customHeight="1">
      <c r="A161" s="222"/>
      <c r="B161" s="197"/>
      <c r="C161" s="197"/>
      <c r="D161" s="197"/>
      <c r="E161" s="197"/>
      <c r="F161" s="197"/>
      <c r="G161" s="197"/>
      <c r="H161" s="197"/>
      <c r="I161" s="197"/>
      <c r="J161" s="223"/>
      <c r="K161" s="97"/>
      <c r="L161" s="139" t="s">
        <v>1198</v>
      </c>
      <c r="M161" s="97"/>
      <c r="N161" s="96"/>
      <c r="O161" s="96"/>
      <c r="P161" s="96"/>
      <c r="Q161" s="96"/>
      <c r="R161" s="96"/>
      <c r="S161" s="96"/>
    </row>
    <row r="162" spans="1:19" ht="15.75" customHeight="1" thickBot="1">
      <c r="A162" s="224"/>
      <c r="B162" s="225"/>
      <c r="C162" s="225"/>
      <c r="D162" s="225"/>
      <c r="E162" s="225"/>
      <c r="F162" s="225"/>
      <c r="G162" s="225"/>
      <c r="H162" s="225"/>
      <c r="I162" s="225"/>
      <c r="J162" s="226"/>
      <c r="K162" s="141"/>
      <c r="L162" s="140"/>
      <c r="M162" s="141"/>
      <c r="N162" s="98"/>
      <c r="O162" s="98"/>
      <c r="P162" s="98"/>
      <c r="Q162" s="98"/>
      <c r="R162" s="98"/>
      <c r="S162" s="98"/>
    </row>
    <row r="163" spans="1:19" ht="15.75" customHeight="1" thickTop="1">
      <c r="A163" s="96"/>
      <c r="B163" s="96"/>
      <c r="C163" s="96"/>
      <c r="D163" s="96"/>
      <c r="E163" s="96"/>
      <c r="F163" s="96"/>
      <c r="G163" s="96"/>
      <c r="H163" s="96"/>
      <c r="I163" s="96"/>
      <c r="J163" s="96"/>
      <c r="K163" s="97"/>
      <c r="L163" s="110"/>
      <c r="M163" s="97"/>
      <c r="N163" s="96"/>
      <c r="O163" s="96"/>
      <c r="P163" s="96"/>
      <c r="Q163" s="96"/>
      <c r="R163" s="96"/>
      <c r="S163" s="96"/>
    </row>
    <row r="164" spans="1:19" ht="15.75" customHeight="1">
      <c r="A164" s="96"/>
      <c r="B164" s="96"/>
      <c r="C164" s="96"/>
      <c r="D164" s="96"/>
      <c r="E164" s="96"/>
      <c r="F164" s="96"/>
      <c r="G164" s="96"/>
      <c r="H164" s="96"/>
      <c r="I164" s="96"/>
      <c r="J164" s="96"/>
      <c r="K164" s="97"/>
      <c r="L164" s="110"/>
      <c r="M164" s="97"/>
      <c r="N164" s="96"/>
      <c r="O164" s="96"/>
      <c r="P164" s="96"/>
      <c r="Q164" s="96"/>
      <c r="R164" s="96"/>
      <c r="S164" s="96"/>
    </row>
    <row r="165" spans="1:19" ht="15.75" customHeight="1">
      <c r="A165" s="96"/>
      <c r="B165" s="96"/>
      <c r="C165" s="96"/>
      <c r="D165" s="96"/>
      <c r="E165" s="96"/>
      <c r="F165" s="96"/>
      <c r="G165" s="96"/>
      <c r="H165" s="96"/>
      <c r="I165" s="96"/>
      <c r="J165" s="96"/>
      <c r="K165" s="97"/>
      <c r="L165" s="96"/>
      <c r="M165" s="97"/>
      <c r="N165" s="96"/>
      <c r="O165" s="96"/>
      <c r="P165" s="96"/>
      <c r="Q165" s="96"/>
      <c r="R165" s="96"/>
      <c r="S165" s="96"/>
    </row>
    <row r="166" spans="1:19" ht="12.75">
      <c r="A166" s="96"/>
      <c r="B166" s="96"/>
      <c r="C166" s="96"/>
      <c r="D166" s="96"/>
      <c r="E166" s="112"/>
      <c r="F166" s="112"/>
      <c r="G166" s="96"/>
      <c r="H166" s="96"/>
      <c r="I166" s="96"/>
      <c r="J166" s="96"/>
      <c r="K166" s="97"/>
      <c r="L166" s="110"/>
      <c r="M166" s="97"/>
      <c r="N166" s="96"/>
      <c r="O166" s="96"/>
      <c r="P166" s="96"/>
      <c r="Q166" s="96"/>
      <c r="R166" s="96"/>
      <c r="S166" s="96"/>
    </row>
    <row r="167" spans="1:19" ht="12.75">
      <c r="A167" s="96"/>
      <c r="B167" s="96"/>
      <c r="C167" s="96"/>
      <c r="D167" s="96"/>
      <c r="E167" s="96"/>
      <c r="F167" s="96"/>
      <c r="G167" s="96"/>
      <c r="H167" s="96"/>
      <c r="I167" s="96"/>
      <c r="J167" s="96"/>
      <c r="K167" s="97"/>
      <c r="L167" s="97"/>
      <c r="M167" s="97"/>
      <c r="N167" s="96"/>
      <c r="O167" s="96"/>
      <c r="P167" s="96"/>
      <c r="Q167" s="96"/>
      <c r="R167" s="96"/>
      <c r="S167" s="96"/>
    </row>
    <row r="168" spans="1:19" ht="12.75">
      <c r="A168" s="96"/>
      <c r="B168" s="96"/>
      <c r="C168" s="96"/>
      <c r="D168" s="96"/>
      <c r="E168" s="96"/>
      <c r="F168" s="96"/>
      <c r="G168" s="96"/>
      <c r="H168" s="96"/>
      <c r="I168" s="96"/>
      <c r="J168" s="96"/>
      <c r="K168" s="97"/>
      <c r="L168" s="97"/>
      <c r="M168" s="97"/>
      <c r="N168" s="96"/>
      <c r="O168" s="96"/>
      <c r="P168" s="96"/>
      <c r="Q168" s="96"/>
      <c r="R168" s="96"/>
      <c r="S168" s="96"/>
    </row>
    <row r="169" spans="1:19" ht="12.75">
      <c r="A169" s="96"/>
      <c r="B169" s="96"/>
      <c r="C169" s="96"/>
      <c r="D169" s="96"/>
      <c r="E169" s="96"/>
      <c r="F169" s="96"/>
      <c r="G169" s="96"/>
      <c r="H169" s="96"/>
      <c r="I169" s="96"/>
      <c r="J169" s="96"/>
      <c r="K169" s="97"/>
      <c r="L169" s="97"/>
      <c r="M169" s="97"/>
      <c r="N169" s="96"/>
      <c r="O169" s="96"/>
      <c r="P169" s="96"/>
      <c r="Q169" s="96"/>
      <c r="R169" s="96"/>
      <c r="S169" s="96"/>
    </row>
    <row r="170" spans="1:19" ht="12.75">
      <c r="A170" s="96"/>
      <c r="B170" s="96"/>
      <c r="C170" s="96"/>
      <c r="D170" s="96"/>
      <c r="E170" s="100"/>
      <c r="F170" s="96"/>
      <c r="G170" s="96"/>
      <c r="H170" s="96"/>
      <c r="I170" s="96"/>
      <c r="J170" s="96"/>
      <c r="K170" s="96"/>
      <c r="L170" s="96"/>
      <c r="M170" s="96"/>
      <c r="N170" s="96"/>
      <c r="O170" s="96"/>
      <c r="P170" s="96"/>
      <c r="Q170" s="96"/>
      <c r="R170" s="96"/>
      <c r="S170" s="96"/>
    </row>
    <row r="171" spans="1:19" ht="12.75">
      <c r="A171" s="96"/>
      <c r="B171" s="96"/>
      <c r="C171" s="108"/>
      <c r="D171" s="96"/>
      <c r="E171" s="96"/>
      <c r="F171" s="96"/>
      <c r="G171" s="96"/>
      <c r="H171" s="96"/>
      <c r="I171" s="96"/>
      <c r="J171" s="96"/>
      <c r="K171" s="96"/>
      <c r="L171" s="96"/>
      <c r="M171" s="96"/>
      <c r="N171" s="96"/>
      <c r="O171" s="96"/>
      <c r="P171" s="96"/>
      <c r="Q171" s="96"/>
      <c r="R171" s="96"/>
      <c r="S171" s="96"/>
    </row>
    <row r="172" spans="1:19" ht="12.75">
      <c r="A172" s="96"/>
      <c r="B172" s="96"/>
      <c r="C172" s="96"/>
      <c r="D172" s="96"/>
      <c r="E172" s="96"/>
      <c r="F172" s="96"/>
      <c r="G172" s="96"/>
      <c r="H172" s="96"/>
      <c r="I172" s="96"/>
      <c r="J172" s="96"/>
      <c r="K172" s="96"/>
      <c r="L172" s="96"/>
      <c r="M172" s="96"/>
      <c r="N172" s="96"/>
      <c r="O172" s="96"/>
      <c r="P172" s="96"/>
      <c r="Q172" s="96"/>
      <c r="R172" s="96"/>
      <c r="S172" s="96"/>
    </row>
    <row r="173" spans="1:19" ht="12.75">
      <c r="A173" s="96"/>
      <c r="B173" s="96"/>
      <c r="C173" s="96"/>
      <c r="D173" s="96"/>
      <c r="E173" s="96"/>
      <c r="F173" s="96"/>
      <c r="G173" s="96"/>
      <c r="H173" s="96"/>
      <c r="I173" s="96"/>
      <c r="J173" s="96"/>
      <c r="K173" s="96"/>
      <c r="L173" s="96"/>
      <c r="M173" s="96"/>
      <c r="N173" s="96"/>
      <c r="O173" s="96"/>
      <c r="P173" s="96"/>
      <c r="Q173" s="96"/>
      <c r="R173" s="96"/>
      <c r="S173" s="96"/>
    </row>
    <row r="174" spans="1:19" ht="12.75">
      <c r="A174" s="96"/>
      <c r="B174" s="96"/>
      <c r="C174" s="96"/>
      <c r="D174" s="96"/>
      <c r="E174" s="96"/>
      <c r="F174" s="96"/>
      <c r="G174" s="96"/>
      <c r="H174" s="96"/>
      <c r="I174" s="96"/>
      <c r="J174" s="96"/>
      <c r="K174" s="107"/>
      <c r="L174" s="107"/>
      <c r="M174" s="107"/>
      <c r="N174" s="107"/>
      <c r="O174" s="107"/>
      <c r="P174" s="107"/>
      <c r="Q174" s="107"/>
      <c r="R174" s="107"/>
      <c r="S174" s="107"/>
    </row>
    <row r="175" spans="1:19" ht="12.75">
      <c r="A175" s="96"/>
      <c r="B175" s="96"/>
      <c r="C175" s="96"/>
      <c r="D175" s="96"/>
      <c r="E175" s="96"/>
      <c r="F175" s="96"/>
      <c r="G175" s="96"/>
      <c r="H175" s="96"/>
      <c r="I175" s="96"/>
      <c r="J175" s="96"/>
      <c r="K175" s="96"/>
      <c r="L175" s="96"/>
      <c r="M175" s="96"/>
      <c r="N175" s="96"/>
      <c r="O175" s="96"/>
      <c r="P175" s="96"/>
      <c r="Q175" s="96"/>
      <c r="R175" s="96"/>
      <c r="S175" s="96"/>
    </row>
    <row r="176" spans="1:19" ht="12.75">
      <c r="A176" s="96"/>
      <c r="B176" s="96"/>
      <c r="C176" s="96"/>
      <c r="D176" s="96"/>
      <c r="E176" s="96"/>
      <c r="F176" s="96"/>
      <c r="G176" s="96"/>
      <c r="H176" s="96"/>
      <c r="I176" s="96"/>
      <c r="J176" s="96"/>
      <c r="K176" s="96"/>
      <c r="L176" s="96"/>
      <c r="M176" s="96"/>
      <c r="N176" s="96"/>
      <c r="O176" s="96"/>
      <c r="P176" s="96"/>
      <c r="Q176" s="96"/>
      <c r="R176" s="96"/>
      <c r="S176" s="96"/>
    </row>
    <row r="177" spans="1:19" ht="12.75">
      <c r="A177" s="96"/>
      <c r="B177" s="96"/>
      <c r="C177" s="96"/>
      <c r="D177" s="96"/>
      <c r="E177" s="96"/>
      <c r="F177" s="96"/>
      <c r="G177" s="96"/>
      <c r="H177" s="96"/>
      <c r="I177" s="96"/>
      <c r="J177" s="96"/>
      <c r="K177" s="96"/>
      <c r="L177" s="96"/>
      <c r="M177" s="96"/>
      <c r="N177" s="96"/>
      <c r="O177" s="96"/>
      <c r="P177" s="96"/>
      <c r="Q177" s="96"/>
      <c r="R177" s="96"/>
      <c r="S177" s="96"/>
    </row>
    <row r="178" spans="1:19" ht="12.75">
      <c r="A178" s="96"/>
      <c r="B178" s="96"/>
      <c r="C178" s="96"/>
      <c r="D178" s="96"/>
      <c r="E178" s="96"/>
      <c r="F178" s="96"/>
      <c r="G178" s="96"/>
      <c r="H178" s="96"/>
      <c r="I178" s="96"/>
      <c r="J178" s="96"/>
      <c r="K178" s="96"/>
      <c r="L178" s="96"/>
      <c r="M178" s="96"/>
      <c r="N178" s="96"/>
      <c r="O178" s="96"/>
      <c r="P178" s="96"/>
      <c r="Q178" s="96"/>
      <c r="R178" s="96"/>
      <c r="S178" s="96"/>
    </row>
    <row r="179" spans="1:19" ht="12.75">
      <c r="A179" s="96"/>
      <c r="B179" s="96"/>
      <c r="C179" s="96"/>
      <c r="D179" s="96"/>
      <c r="E179" s="96"/>
      <c r="F179" s="96"/>
      <c r="G179" s="96"/>
      <c r="H179" s="96"/>
      <c r="I179" s="96"/>
      <c r="J179" s="96"/>
      <c r="K179" s="96"/>
      <c r="L179" s="96"/>
      <c r="M179" s="96"/>
      <c r="N179" s="96"/>
      <c r="O179" s="96"/>
      <c r="P179" s="96"/>
      <c r="Q179" s="96"/>
      <c r="R179" s="96"/>
      <c r="S179" s="96"/>
    </row>
    <row r="180" spans="1:19" ht="12.75">
      <c r="A180" s="96"/>
      <c r="B180" s="96"/>
      <c r="C180" s="96"/>
      <c r="D180" s="96"/>
      <c r="E180" s="96"/>
      <c r="F180" s="96"/>
      <c r="G180" s="96"/>
      <c r="H180" s="96"/>
      <c r="I180" s="96"/>
      <c r="J180" s="96"/>
      <c r="K180" s="96"/>
      <c r="L180" s="96"/>
      <c r="M180" s="96"/>
      <c r="N180" s="96"/>
      <c r="O180" s="96"/>
      <c r="P180" s="96"/>
      <c r="Q180" s="96"/>
      <c r="R180" s="96"/>
      <c r="S180" s="96"/>
    </row>
    <row r="181" spans="1:19" ht="12.75">
      <c r="A181" s="96"/>
      <c r="B181" s="96"/>
      <c r="C181" s="96"/>
      <c r="D181" s="96"/>
      <c r="E181" s="96"/>
      <c r="F181" s="96"/>
      <c r="G181" s="96"/>
      <c r="H181" s="96"/>
      <c r="I181" s="96"/>
      <c r="J181" s="96"/>
      <c r="K181" s="96"/>
      <c r="L181" s="96"/>
      <c r="M181" s="96"/>
      <c r="N181" s="96"/>
      <c r="O181" s="96"/>
      <c r="P181" s="96"/>
      <c r="Q181" s="96"/>
      <c r="R181" s="96"/>
      <c r="S181" s="96"/>
    </row>
    <row r="182" spans="1:19" ht="12.75">
      <c r="A182" s="96"/>
      <c r="B182" s="96"/>
      <c r="C182" s="96"/>
      <c r="D182" s="96"/>
      <c r="E182" s="96"/>
      <c r="F182" s="96"/>
      <c r="G182" s="96"/>
      <c r="H182" s="96"/>
      <c r="I182" s="96"/>
      <c r="J182" s="96"/>
      <c r="K182" s="96"/>
      <c r="L182" s="96"/>
      <c r="M182" s="96"/>
      <c r="N182" s="96"/>
      <c r="O182" s="96"/>
      <c r="P182" s="96"/>
      <c r="Q182" s="96"/>
      <c r="R182" s="96"/>
      <c r="S182" s="96"/>
    </row>
    <row r="183" spans="1:19" ht="12.75">
      <c r="A183" s="96"/>
      <c r="B183" s="96"/>
      <c r="C183" s="96"/>
      <c r="D183" s="96"/>
      <c r="E183" s="96"/>
      <c r="F183" s="96"/>
      <c r="G183" s="96"/>
      <c r="H183" s="96"/>
      <c r="I183" s="96"/>
      <c r="J183" s="96"/>
      <c r="K183" s="96"/>
      <c r="L183" s="96"/>
      <c r="M183" s="96"/>
      <c r="N183" s="96"/>
      <c r="O183" s="96"/>
      <c r="P183" s="96"/>
      <c r="Q183" s="96"/>
      <c r="R183" s="96"/>
      <c r="S183" s="96"/>
    </row>
    <row r="184" spans="1:19" ht="12.75">
      <c r="A184" s="96"/>
      <c r="B184" s="96"/>
      <c r="C184" s="96"/>
      <c r="D184" s="96"/>
      <c r="E184" s="96"/>
      <c r="F184" s="96"/>
      <c r="G184" s="96"/>
      <c r="H184" s="96"/>
      <c r="I184" s="96"/>
      <c r="J184" s="96"/>
      <c r="K184" s="96"/>
      <c r="L184" s="96"/>
      <c r="M184" s="96"/>
      <c r="N184" s="96"/>
      <c r="O184" s="96"/>
      <c r="P184" s="96"/>
      <c r="Q184" s="96"/>
      <c r="R184" s="96"/>
      <c r="S184" s="96"/>
    </row>
    <row r="185" spans="1:19" ht="12.75">
      <c r="A185" s="96"/>
      <c r="B185" s="96"/>
      <c r="C185" s="96"/>
      <c r="D185" s="96"/>
      <c r="E185" s="96"/>
      <c r="F185" s="96"/>
      <c r="G185" s="96"/>
      <c r="H185" s="96"/>
      <c r="I185" s="96"/>
      <c r="J185" s="96"/>
      <c r="K185" s="96"/>
      <c r="L185" s="96"/>
      <c r="M185" s="96"/>
      <c r="N185" s="96"/>
      <c r="O185" s="96"/>
      <c r="P185" s="96"/>
      <c r="Q185" s="96"/>
      <c r="R185" s="96"/>
      <c r="S185" s="96"/>
    </row>
    <row r="186" spans="1:19" ht="12.75">
      <c r="A186" s="96"/>
      <c r="B186" s="96"/>
      <c r="C186" s="96"/>
      <c r="D186" s="96"/>
      <c r="E186" s="96"/>
      <c r="F186" s="96"/>
      <c r="G186" s="96"/>
      <c r="H186" s="96"/>
      <c r="I186" s="96"/>
      <c r="J186" s="96"/>
      <c r="K186" s="96"/>
      <c r="L186" s="96"/>
      <c r="M186" s="96"/>
      <c r="N186" s="96"/>
      <c r="O186" s="96"/>
      <c r="P186" s="96"/>
      <c r="Q186" s="96"/>
      <c r="R186" s="96"/>
      <c r="S186" s="96"/>
    </row>
    <row r="187" spans="1:19" ht="12.75">
      <c r="A187" s="96"/>
      <c r="B187" s="96"/>
      <c r="C187" s="96"/>
      <c r="D187" s="96"/>
      <c r="E187" s="96"/>
      <c r="F187" s="96"/>
      <c r="G187" s="96"/>
      <c r="H187" s="96"/>
      <c r="I187" s="96"/>
      <c r="J187" s="96"/>
      <c r="K187" s="96"/>
      <c r="L187" s="96"/>
      <c r="M187" s="96"/>
      <c r="N187" s="96"/>
      <c r="O187" s="96"/>
      <c r="P187" s="96"/>
      <c r="Q187" s="96"/>
      <c r="R187" s="96"/>
      <c r="S187" s="96"/>
    </row>
    <row r="188" spans="1:19" ht="12.75">
      <c r="A188" s="96"/>
      <c r="B188" s="96"/>
      <c r="C188" s="96"/>
      <c r="D188" s="96"/>
      <c r="E188" s="96"/>
      <c r="F188" s="96"/>
      <c r="G188" s="96"/>
      <c r="H188" s="96"/>
      <c r="I188" s="96"/>
      <c r="J188" s="96"/>
      <c r="K188" s="96"/>
      <c r="L188" s="96"/>
      <c r="M188" s="96"/>
      <c r="N188" s="96"/>
      <c r="O188" s="96"/>
      <c r="P188" s="96"/>
      <c r="Q188" s="96"/>
      <c r="R188" s="96"/>
      <c r="S188" s="96"/>
    </row>
    <row r="189" spans="1:19" ht="12.75">
      <c r="A189" s="96"/>
      <c r="B189" s="96"/>
      <c r="C189" s="96"/>
      <c r="D189" s="96"/>
      <c r="E189" s="96"/>
      <c r="F189" s="96"/>
      <c r="G189" s="96"/>
      <c r="H189" s="96"/>
      <c r="I189" s="96"/>
      <c r="J189" s="96"/>
      <c r="K189" s="96"/>
      <c r="L189" s="96"/>
      <c r="M189" s="96"/>
      <c r="N189" s="96"/>
      <c r="O189" s="96"/>
      <c r="P189" s="96"/>
      <c r="Q189" s="96"/>
      <c r="R189" s="96"/>
      <c r="S189" s="96"/>
    </row>
    <row r="190" spans="1:19" ht="12.75">
      <c r="A190" s="96"/>
      <c r="B190" s="96"/>
      <c r="C190" s="96"/>
      <c r="D190" s="96"/>
      <c r="E190" s="96"/>
      <c r="F190" s="96"/>
      <c r="G190" s="96"/>
      <c r="H190" s="96"/>
      <c r="I190" s="96"/>
      <c r="J190" s="96"/>
      <c r="K190" s="96"/>
      <c r="L190" s="96"/>
      <c r="M190" s="96"/>
      <c r="N190" s="96"/>
      <c r="O190" s="96"/>
      <c r="P190" s="96"/>
      <c r="Q190" s="96"/>
      <c r="R190" s="96"/>
      <c r="S190" s="96"/>
    </row>
    <row r="191" spans="1:19" ht="12.75">
      <c r="A191" s="96"/>
      <c r="B191" s="96"/>
      <c r="C191" s="96"/>
      <c r="D191" s="96"/>
      <c r="E191" s="96"/>
      <c r="F191" s="96"/>
      <c r="G191" s="96"/>
      <c r="H191" s="96"/>
      <c r="I191" s="96"/>
      <c r="J191" s="96"/>
      <c r="K191" s="96"/>
      <c r="L191" s="96"/>
      <c r="M191" s="96"/>
      <c r="N191" s="96"/>
      <c r="O191" s="96"/>
      <c r="P191" s="96"/>
      <c r="Q191" s="96"/>
      <c r="R191" s="96"/>
      <c r="S191" s="96"/>
    </row>
    <row r="192" spans="1:19" ht="12.75">
      <c r="A192" s="96"/>
      <c r="B192" s="96"/>
      <c r="C192" s="96"/>
      <c r="D192" s="96"/>
      <c r="E192" s="96"/>
      <c r="F192" s="96"/>
      <c r="G192" s="96"/>
      <c r="H192" s="96"/>
      <c r="I192" s="96"/>
      <c r="J192" s="96"/>
      <c r="K192" s="96"/>
      <c r="L192" s="96"/>
      <c r="M192" s="96"/>
      <c r="N192" s="96"/>
      <c r="O192" s="96"/>
      <c r="P192" s="96"/>
      <c r="Q192" s="96"/>
      <c r="R192" s="96"/>
      <c r="S192" s="96"/>
    </row>
    <row r="193" spans="1:19" ht="12.75">
      <c r="A193" s="96"/>
      <c r="B193" s="96"/>
      <c r="C193" s="96"/>
      <c r="D193" s="96"/>
      <c r="E193" s="96"/>
      <c r="F193" s="96"/>
      <c r="G193" s="96"/>
      <c r="H193" s="96"/>
      <c r="I193" s="96"/>
      <c r="J193" s="96"/>
      <c r="K193" s="96"/>
      <c r="L193" s="96"/>
      <c r="M193" s="96"/>
      <c r="N193" s="96"/>
      <c r="O193" s="96"/>
      <c r="P193" s="96"/>
      <c r="Q193" s="96"/>
      <c r="R193" s="96"/>
      <c r="S193" s="96"/>
    </row>
    <row r="194" spans="1:19" ht="12.75">
      <c r="A194" s="96"/>
      <c r="B194" s="96"/>
      <c r="C194" s="96"/>
      <c r="D194" s="96"/>
      <c r="E194" s="96"/>
      <c r="F194" s="96"/>
      <c r="G194" s="96"/>
      <c r="H194" s="96"/>
      <c r="I194" s="96"/>
      <c r="J194" s="96"/>
      <c r="K194" s="96"/>
      <c r="L194" s="96"/>
      <c r="M194" s="96"/>
      <c r="N194" s="96"/>
      <c r="O194" s="96"/>
      <c r="P194" s="96"/>
      <c r="Q194" s="96"/>
      <c r="R194" s="96"/>
      <c r="S194" s="96"/>
    </row>
    <row r="195" spans="1:19" ht="12.75">
      <c r="A195" s="96"/>
      <c r="B195" s="96"/>
      <c r="C195" s="96"/>
      <c r="D195" s="96"/>
      <c r="E195" s="96"/>
      <c r="F195" s="96"/>
      <c r="G195" s="96"/>
      <c r="H195" s="96"/>
      <c r="I195" s="96"/>
      <c r="J195" s="96"/>
      <c r="K195" s="96"/>
      <c r="L195" s="96"/>
      <c r="M195" s="96"/>
      <c r="N195" s="96"/>
      <c r="O195" s="96"/>
      <c r="P195" s="96"/>
      <c r="Q195" s="96"/>
      <c r="R195" s="96"/>
      <c r="S195" s="96"/>
    </row>
    <row r="196" spans="1:19" ht="12.75">
      <c r="A196" s="96"/>
      <c r="B196" s="96"/>
      <c r="C196" s="96"/>
      <c r="D196" s="96"/>
      <c r="E196" s="96"/>
      <c r="F196" s="96"/>
      <c r="G196" s="96"/>
      <c r="H196" s="96"/>
      <c r="I196" s="96"/>
      <c r="J196" s="96"/>
      <c r="K196" s="96"/>
      <c r="L196" s="96"/>
      <c r="M196" s="96"/>
      <c r="N196" s="96"/>
      <c r="O196" s="96"/>
      <c r="P196" s="96"/>
      <c r="Q196" s="96"/>
      <c r="R196" s="96"/>
      <c r="S196" s="96"/>
    </row>
    <row r="197" spans="1:19" ht="12.75">
      <c r="A197" s="96"/>
      <c r="B197" s="96"/>
      <c r="C197" s="96"/>
      <c r="D197" s="96"/>
      <c r="E197" s="96"/>
      <c r="F197" s="96"/>
      <c r="G197" s="96"/>
      <c r="H197" s="96"/>
      <c r="I197" s="96"/>
      <c r="J197" s="96"/>
      <c r="K197" s="96"/>
      <c r="L197" s="96"/>
      <c r="M197" s="96"/>
      <c r="N197" s="96"/>
      <c r="O197" s="96"/>
      <c r="P197" s="96"/>
      <c r="Q197" s="96"/>
      <c r="R197" s="96"/>
      <c r="S197" s="96"/>
    </row>
    <row r="198" spans="1:19" ht="12.75">
      <c r="A198" s="96"/>
      <c r="B198" s="96"/>
      <c r="C198" s="96"/>
      <c r="D198" s="96"/>
      <c r="E198" s="96"/>
      <c r="F198" s="96"/>
      <c r="G198" s="96"/>
      <c r="H198" s="96"/>
      <c r="I198" s="96"/>
      <c r="J198" s="96"/>
      <c r="K198" s="96"/>
      <c r="L198" s="96"/>
      <c r="M198" s="96"/>
      <c r="N198" s="96"/>
      <c r="O198" s="96"/>
      <c r="P198" s="96"/>
      <c r="Q198" s="96"/>
      <c r="R198" s="96"/>
      <c r="S198" s="96"/>
    </row>
    <row r="199" spans="1:19" ht="12.75">
      <c r="A199" s="96"/>
      <c r="B199" s="96"/>
      <c r="C199" s="96"/>
      <c r="D199" s="96"/>
      <c r="E199" s="96"/>
      <c r="F199" s="96"/>
      <c r="G199" s="96"/>
      <c r="H199" s="96"/>
      <c r="I199" s="96"/>
      <c r="J199" s="96"/>
      <c r="K199" s="96"/>
      <c r="L199" s="96"/>
      <c r="M199" s="96"/>
      <c r="N199" s="96"/>
      <c r="O199" s="96"/>
      <c r="P199" s="96"/>
      <c r="Q199" s="96"/>
      <c r="R199" s="96"/>
      <c r="S199" s="96"/>
    </row>
    <row r="200" spans="1:19" ht="12.75">
      <c r="A200" s="96"/>
      <c r="B200" s="96"/>
      <c r="C200" s="96"/>
      <c r="D200" s="96"/>
      <c r="E200" s="96"/>
      <c r="F200" s="96"/>
      <c r="G200" s="96"/>
      <c r="H200" s="96"/>
      <c r="I200" s="96"/>
      <c r="J200" s="96"/>
      <c r="K200" s="96"/>
      <c r="L200" s="96"/>
      <c r="M200" s="96"/>
      <c r="N200" s="96"/>
      <c r="O200" s="96"/>
      <c r="P200" s="96"/>
      <c r="Q200" s="96"/>
      <c r="R200" s="96"/>
      <c r="S200" s="96"/>
    </row>
    <row r="201" spans="1:19" ht="12.75">
      <c r="A201" s="96"/>
      <c r="B201" s="96"/>
      <c r="C201" s="96"/>
      <c r="D201" s="96"/>
      <c r="E201" s="96"/>
      <c r="F201" s="96"/>
      <c r="G201" s="96"/>
      <c r="H201" s="96"/>
      <c r="I201" s="96"/>
      <c r="J201" s="96"/>
      <c r="K201" s="96"/>
      <c r="L201" s="96"/>
      <c r="M201" s="96"/>
      <c r="N201" s="96"/>
      <c r="O201" s="96"/>
      <c r="P201" s="96"/>
      <c r="Q201" s="96"/>
      <c r="R201" s="96"/>
      <c r="S201" s="96"/>
    </row>
    <row r="202" spans="1:19" ht="12.75">
      <c r="A202" s="96"/>
      <c r="B202" s="96"/>
      <c r="C202" s="96"/>
      <c r="D202" s="96"/>
      <c r="E202" s="96"/>
      <c r="F202" s="96"/>
      <c r="G202" s="96"/>
      <c r="H202" s="96"/>
      <c r="I202" s="96"/>
      <c r="J202" s="96"/>
      <c r="K202" s="96"/>
      <c r="L202" s="96"/>
      <c r="M202" s="96"/>
      <c r="N202" s="96"/>
      <c r="O202" s="96"/>
      <c r="P202" s="96"/>
      <c r="Q202" s="96"/>
      <c r="R202" s="96"/>
      <c r="S202" s="96"/>
    </row>
    <row r="203" spans="1:19" ht="12.75">
      <c r="A203" s="96"/>
      <c r="B203" s="96"/>
      <c r="C203" s="96"/>
      <c r="D203" s="96"/>
      <c r="E203" s="96"/>
      <c r="F203" s="96"/>
      <c r="G203" s="96"/>
      <c r="H203" s="96"/>
      <c r="I203" s="96"/>
      <c r="J203" s="96"/>
      <c r="K203" s="96"/>
      <c r="L203" s="96"/>
      <c r="M203" s="96"/>
      <c r="N203" s="96"/>
      <c r="O203" s="96"/>
      <c r="P203" s="96"/>
      <c r="Q203" s="96"/>
      <c r="R203" s="96"/>
      <c r="S203" s="96"/>
    </row>
    <row r="204" spans="1:19" ht="12.75">
      <c r="A204" s="96"/>
      <c r="B204" s="96"/>
      <c r="C204" s="96"/>
      <c r="D204" s="96"/>
      <c r="E204" s="96"/>
      <c r="F204" s="96"/>
      <c r="G204" s="96"/>
      <c r="H204" s="96"/>
      <c r="I204" s="96"/>
      <c r="J204" s="96"/>
      <c r="K204" s="96"/>
      <c r="L204" s="96"/>
      <c r="M204" s="96"/>
      <c r="N204" s="96"/>
      <c r="O204" s="96"/>
      <c r="P204" s="96"/>
      <c r="Q204" s="96"/>
      <c r="R204" s="96"/>
      <c r="S204" s="96"/>
    </row>
    <row r="205" spans="1:19" ht="12.75">
      <c r="A205" s="96"/>
      <c r="B205" s="96"/>
      <c r="C205" s="96"/>
      <c r="D205" s="96"/>
      <c r="E205" s="96"/>
      <c r="F205" s="96"/>
      <c r="G205" s="96"/>
      <c r="H205" s="96"/>
      <c r="I205" s="96"/>
      <c r="J205" s="96"/>
      <c r="K205" s="96"/>
      <c r="L205" s="96"/>
      <c r="M205" s="96"/>
      <c r="N205" s="96"/>
      <c r="O205" s="96"/>
      <c r="P205" s="96"/>
      <c r="Q205" s="96"/>
      <c r="R205" s="96"/>
      <c r="S205" s="96"/>
    </row>
    <row r="206" spans="1:19" ht="12.75">
      <c r="A206" s="96"/>
      <c r="B206" s="96"/>
      <c r="C206" s="96"/>
      <c r="D206" s="96"/>
      <c r="E206" s="96"/>
      <c r="F206" s="96"/>
      <c r="G206" s="96"/>
      <c r="H206" s="96"/>
      <c r="I206" s="96"/>
      <c r="J206" s="96"/>
      <c r="K206" s="96"/>
      <c r="L206" s="96"/>
      <c r="M206" s="96"/>
      <c r="N206" s="96"/>
      <c r="O206" s="96"/>
      <c r="P206" s="96"/>
      <c r="Q206" s="96"/>
      <c r="R206" s="96"/>
      <c r="S206" s="96"/>
    </row>
    <row r="207" spans="1:19" ht="12.75">
      <c r="A207" s="96"/>
      <c r="B207" s="96"/>
      <c r="C207" s="96"/>
      <c r="D207" s="96"/>
      <c r="E207" s="96"/>
      <c r="F207" s="96"/>
      <c r="G207" s="96"/>
      <c r="H207" s="96"/>
      <c r="I207" s="96"/>
      <c r="J207" s="96"/>
      <c r="K207" s="96"/>
      <c r="L207" s="96"/>
      <c r="M207" s="96"/>
      <c r="N207" s="96"/>
      <c r="O207" s="96"/>
      <c r="P207" s="96"/>
      <c r="Q207" s="96"/>
      <c r="R207" s="96"/>
      <c r="S207" s="96"/>
    </row>
  </sheetData>
  <sheetProtection password="DA5D" sheet="1" objects="1" scenarios="1" selectLockedCells="1"/>
  <mergeCells count="33">
    <mergeCell ref="D58:G58"/>
    <mergeCell ref="D36:G36"/>
    <mergeCell ref="D76:G76"/>
    <mergeCell ref="D94:G94"/>
    <mergeCell ref="D37:G37"/>
    <mergeCell ref="A155:J155"/>
    <mergeCell ref="D138:G138"/>
    <mergeCell ref="D151:G151"/>
    <mergeCell ref="D77:G77"/>
    <mergeCell ref="D95:G95"/>
    <mergeCell ref="D111:G111"/>
    <mergeCell ref="D122:G122"/>
    <mergeCell ref="D110:G110"/>
    <mergeCell ref="D121:G121"/>
    <mergeCell ref="D137:G137"/>
    <mergeCell ref="C24:D24"/>
    <mergeCell ref="C23:D23"/>
    <mergeCell ref="C25:D25"/>
    <mergeCell ref="C26:D26"/>
    <mergeCell ref="C27:D27"/>
    <mergeCell ref="C28:D28"/>
    <mergeCell ref="C29:D29"/>
    <mergeCell ref="C30:D30"/>
    <mergeCell ref="A6:J6"/>
    <mergeCell ref="A157:J162"/>
    <mergeCell ref="A5:J5"/>
    <mergeCell ref="A7:J7"/>
    <mergeCell ref="A10:J10"/>
    <mergeCell ref="D59:G59"/>
    <mergeCell ref="D41:G41"/>
    <mergeCell ref="D42:G42"/>
    <mergeCell ref="D34:G34"/>
    <mergeCell ref="D150:G150"/>
  </mergeCells>
  <conditionalFormatting sqref="G24:G30 G51:G55 G68:G73 G91 G102:G107 G118 G130:G134 G147">
    <cfRule type="cellIs" priority="1" dxfId="0" operator="lessThan" stopIfTrue="1">
      <formula>25</formula>
    </cfRule>
    <cfRule type="cellIs" priority="2" dxfId="1"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6"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workbookViewId="0" topLeftCell="A1">
      <selection activeCell="C63" sqref="C63"/>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43" t="s">
        <v>261</v>
      </c>
      <c r="D2" s="144"/>
      <c r="E2" s="144"/>
      <c r="F2" s="144"/>
      <c r="G2" s="118"/>
    </row>
    <row r="3" spans="3:6" ht="18">
      <c r="C3" s="246" t="s">
        <v>99</v>
      </c>
      <c r="D3" s="246"/>
      <c r="E3" s="246"/>
      <c r="F3" s="246"/>
    </row>
    <row r="6" spans="3:4" ht="15.75">
      <c r="C6" s="119" t="s">
        <v>212</v>
      </c>
      <c r="D6" s="6"/>
    </row>
    <row r="7" spans="3:4" ht="12.75">
      <c r="C7" s="7" t="s">
        <v>213</v>
      </c>
      <c r="D7" s="7"/>
    </row>
    <row r="10" spans="2:4" ht="12.75" customHeight="1">
      <c r="B10" s="8"/>
      <c r="C10" s="114" t="s">
        <v>392</v>
      </c>
      <c r="D10" s="44"/>
    </row>
    <row r="11" ht="12.75" customHeight="1"/>
    <row r="12" spans="2:6" ht="12.75" customHeight="1">
      <c r="B12" s="8"/>
      <c r="C12" s="114" t="s">
        <v>1089</v>
      </c>
      <c r="D12" s="44"/>
      <c r="F12" s="48"/>
    </row>
    <row r="13" ht="12.75" customHeight="1"/>
    <row r="14" spans="2:4" ht="12.75" customHeight="1">
      <c r="B14" s="9"/>
      <c r="C14" s="114" t="s">
        <v>393</v>
      </c>
      <c r="D14" s="44"/>
    </row>
    <row r="15" ht="12.75" customHeight="1"/>
    <row r="16" spans="2:8" ht="12.75" customHeight="1">
      <c r="B16" s="9"/>
      <c r="C16" s="114" t="s">
        <v>192</v>
      </c>
      <c r="D16" s="4"/>
      <c r="E16" s="4"/>
      <c r="F16" s="4"/>
      <c r="G16" s="4"/>
      <c r="H16" s="4"/>
    </row>
    <row r="17" spans="4:8" ht="12.75" customHeight="1">
      <c r="D17" s="122"/>
      <c r="E17" s="120"/>
      <c r="F17" s="4"/>
      <c r="G17" s="4"/>
      <c r="H17" s="4"/>
    </row>
    <row r="18" spans="2:8" ht="12.75" customHeight="1">
      <c r="B18" s="9"/>
      <c r="C18" s="114" t="s">
        <v>394</v>
      </c>
      <c r="D18" s="4"/>
      <c r="E18" s="4"/>
      <c r="F18" s="4"/>
      <c r="G18" s="4"/>
      <c r="H18" s="4"/>
    </row>
    <row r="19" spans="4:8" ht="12.75" customHeight="1">
      <c r="D19" s="122"/>
      <c r="E19" s="4"/>
      <c r="F19" s="54"/>
      <c r="G19" s="4"/>
      <c r="H19" s="4"/>
    </row>
    <row r="20" spans="2:8" ht="12.75" customHeight="1">
      <c r="B20" s="9"/>
      <c r="C20" s="114" t="s">
        <v>1090</v>
      </c>
      <c r="D20" s="4"/>
      <c r="E20" s="4"/>
      <c r="F20" s="54"/>
      <c r="G20" s="4"/>
      <c r="H20" s="4"/>
    </row>
    <row r="21" spans="4:8" ht="12.75" customHeight="1">
      <c r="D21" s="122"/>
      <c r="E21" s="55"/>
      <c r="F21" s="56"/>
      <c r="G21" s="63"/>
      <c r="H21" s="4"/>
    </row>
    <row r="22" spans="2:8" ht="12.75" customHeight="1">
      <c r="B22" s="9"/>
      <c r="C22" s="114" t="s">
        <v>162</v>
      </c>
      <c r="D22" s="4"/>
      <c r="E22" s="4"/>
      <c r="F22" s="4"/>
      <c r="G22" s="4"/>
      <c r="H22" s="4"/>
    </row>
    <row r="23" ht="12.75" customHeight="1"/>
    <row r="24" spans="2:4" ht="12.75" customHeight="1">
      <c r="B24" s="9"/>
      <c r="C24" s="114" t="s">
        <v>1091</v>
      </c>
      <c r="D24" s="44"/>
    </row>
  </sheetData>
  <sheetProtection/>
  <mergeCells count="1">
    <mergeCell ref="C3:F3"/>
  </mergeCells>
  <conditionalFormatting sqref="G21">
    <cfRule type="cellIs" priority="1" dxfId="2" operator="equal" stopIfTrue="1">
      <formula>"incomplète"</formula>
    </cfRule>
  </conditionalFormatting>
  <hyperlinks>
    <hyperlink ref="C10" location="Etablissement!E5" tooltip="Etablissement" display="Fiche Etablissement"/>
    <hyperlink ref="C12" location="'Chapitre I'!C11" tooltip="Chapitre I" display="Chapitre I - L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infections respiratoires"/>
    <hyperlink ref="C22" location="'Chapitre VI'!C12" tooltip="Chapitre VI" display="Chapitre VI - Gestion des risques épidémiques"/>
    <hyperlink ref="C24" location="'Chapitre VII'!C10" tooltip="Chapitre VII" display="Chapitre VII - Prévention des accidents d'exposition au sang"/>
  </hyperlinks>
  <printOptions/>
  <pageMargins left="0.52" right="0.46" top="1" bottom="1"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workbookViewId="0" topLeftCell="A1">
      <selection activeCell="J3" sqref="J3"/>
    </sheetView>
  </sheetViews>
  <sheetFormatPr defaultColWidth="11.421875" defaultRowHeight="12.75"/>
  <cols>
    <col min="1" max="2" width="10.7109375" style="0" customWidth="1"/>
    <col min="3" max="3" width="25.7109375" style="0" customWidth="1"/>
    <col min="4" max="4" width="9.28125" style="0" customWidth="1"/>
    <col min="5" max="5" width="15.28125" style="0" customWidth="1"/>
    <col min="12" max="12" width="29.421875" style="0" customWidth="1"/>
  </cols>
  <sheetData>
    <row r="1" spans="1:12" ht="12.75">
      <c r="A1" s="47" t="s">
        <v>631</v>
      </c>
      <c r="B1" s="47" t="s">
        <v>271</v>
      </c>
      <c r="C1" s="47" t="s">
        <v>630</v>
      </c>
      <c r="D1" s="47" t="s">
        <v>1070</v>
      </c>
      <c r="E1" s="47" t="s">
        <v>1071</v>
      </c>
      <c r="F1" s="47" t="s">
        <v>626</v>
      </c>
      <c r="G1" s="47" t="s">
        <v>627</v>
      </c>
      <c r="H1" s="47" t="s">
        <v>590</v>
      </c>
      <c r="I1" s="47" t="s">
        <v>597</v>
      </c>
      <c r="J1" s="47" t="s">
        <v>572</v>
      </c>
      <c r="K1" s="47" t="s">
        <v>628</v>
      </c>
      <c r="L1" s="47" t="s">
        <v>629</v>
      </c>
    </row>
    <row r="2" spans="1:12" ht="12.75">
      <c r="A2" s="19">
        <f>CODE</f>
        <v>0</v>
      </c>
      <c r="B2" s="19">
        <f>Etablissement!E7</f>
        <v>0</v>
      </c>
      <c r="C2" s="19">
        <f>NOM</f>
        <v>0</v>
      </c>
      <c r="D2" s="19">
        <f>Etablissement!E9</f>
        <v>0</v>
      </c>
      <c r="E2" s="19">
        <f>Etablissement!E11</f>
        <v>0</v>
      </c>
      <c r="F2" s="19">
        <f>STATUT</f>
        <v>0</v>
      </c>
      <c r="G2" s="19">
        <f>NATURE</f>
        <v>0</v>
      </c>
      <c r="H2" s="19">
        <f>NBLIT</f>
        <v>0</v>
      </c>
      <c r="I2" s="62">
        <f>Etablissement!E22</f>
        <v>0</v>
      </c>
      <c r="J2" s="62">
        <f>Etablissement!E25</f>
        <v>0</v>
      </c>
      <c r="K2" s="45">
        <f>DATE</f>
        <v>0</v>
      </c>
      <c r="L2" s="19">
        <f>Etablissement!E30</f>
        <v>0</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60"/>
  </sheetPr>
  <dimension ref="A1:L76"/>
  <sheetViews>
    <sheetView showGridLines="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27" t="s">
        <v>387</v>
      </c>
      <c r="B1" s="227"/>
      <c r="C1" s="227"/>
      <c r="D1" s="227"/>
      <c r="E1" s="227"/>
      <c r="F1" s="227"/>
      <c r="G1" s="227"/>
      <c r="H1" s="227"/>
      <c r="I1" s="227"/>
    </row>
    <row r="5" spans="2:9" ht="15">
      <c r="B5" s="34" t="s">
        <v>388</v>
      </c>
      <c r="D5" s="33"/>
      <c r="E5" s="257"/>
      <c r="F5" s="258"/>
      <c r="G5" s="258"/>
      <c r="H5" s="258"/>
      <c r="I5" s="259"/>
    </row>
    <row r="6" spans="1:12" ht="15">
      <c r="A6" s="91"/>
      <c r="B6" s="92"/>
      <c r="C6" s="91"/>
      <c r="D6" s="33"/>
      <c r="E6" s="90"/>
      <c r="F6" s="90"/>
      <c r="G6" s="90"/>
      <c r="H6" s="90"/>
      <c r="I6" s="91"/>
      <c r="J6" s="91"/>
      <c r="K6" s="91"/>
      <c r="L6" s="91"/>
    </row>
    <row r="7" spans="1:12" ht="15">
      <c r="A7" s="91"/>
      <c r="B7" s="92" t="s">
        <v>196</v>
      </c>
      <c r="C7" s="91"/>
      <c r="D7" s="33"/>
      <c r="E7" s="137"/>
      <c r="F7" s="90"/>
      <c r="G7" s="136"/>
      <c r="H7" s="90"/>
      <c r="I7" s="91"/>
      <c r="J7" s="91"/>
      <c r="K7" s="91"/>
      <c r="L7" s="91"/>
    </row>
    <row r="8" spans="1:12" ht="15">
      <c r="A8" s="91"/>
      <c r="B8" s="92"/>
      <c r="C8" s="91"/>
      <c r="D8" s="33"/>
      <c r="E8" s="90"/>
      <c r="F8" s="90"/>
      <c r="G8" s="90"/>
      <c r="H8" s="90"/>
      <c r="I8" s="91"/>
      <c r="J8" s="91"/>
      <c r="K8" s="91"/>
      <c r="L8" s="91"/>
    </row>
    <row r="9" spans="2:8" ht="15">
      <c r="B9" s="34" t="s">
        <v>1068</v>
      </c>
      <c r="D9" s="33"/>
      <c r="E9" s="168"/>
      <c r="F9" s="90"/>
      <c r="G9" s="90"/>
      <c r="H9" s="90"/>
    </row>
    <row r="10" spans="1:12" ht="15">
      <c r="A10" s="91"/>
      <c r="B10" s="92"/>
      <c r="C10" s="91"/>
      <c r="D10" s="33"/>
      <c r="E10" s="90"/>
      <c r="F10" s="90"/>
      <c r="G10" s="90"/>
      <c r="H10" s="90"/>
      <c r="I10" s="91"/>
      <c r="J10" s="91"/>
      <c r="K10" s="91"/>
      <c r="L10" s="91"/>
    </row>
    <row r="11" spans="2:9" ht="15" customHeight="1">
      <c r="B11" s="34" t="s">
        <v>1069</v>
      </c>
      <c r="D11" s="33"/>
      <c r="E11" s="257"/>
      <c r="F11" s="258"/>
      <c r="G11" s="258"/>
      <c r="H11" s="258"/>
      <c r="I11" s="259"/>
    </row>
    <row r="12" ht="15" customHeight="1"/>
    <row r="13" spans="1:12" ht="15">
      <c r="A13" s="91"/>
      <c r="B13" s="92" t="s">
        <v>198</v>
      </c>
      <c r="C13" s="91"/>
      <c r="D13" s="33"/>
      <c r="E13" s="138"/>
      <c r="F13" s="90"/>
      <c r="G13" s="90"/>
      <c r="H13" s="90"/>
      <c r="I13" s="91"/>
      <c r="J13" s="91"/>
      <c r="K13" s="91"/>
      <c r="L13" s="91"/>
    </row>
    <row r="14" spans="1:12" ht="15">
      <c r="A14" s="91"/>
      <c r="B14" s="92"/>
      <c r="C14" s="91"/>
      <c r="D14" s="33"/>
      <c r="E14" s="90"/>
      <c r="F14" s="90"/>
      <c r="G14" s="90"/>
      <c r="H14" s="90"/>
      <c r="I14" s="91"/>
      <c r="J14" s="91"/>
      <c r="K14" s="91"/>
      <c r="L14" s="91"/>
    </row>
    <row r="15" spans="2:7" ht="15" customHeight="1">
      <c r="B15" s="34" t="s">
        <v>389</v>
      </c>
      <c r="E15" s="30"/>
      <c r="G15" s="29" t="s">
        <v>1072</v>
      </c>
    </row>
    <row r="16" ht="15" customHeight="1"/>
    <row r="17" spans="2:7" ht="15" customHeight="1">
      <c r="B17" s="34" t="s">
        <v>390</v>
      </c>
      <c r="E17" s="30"/>
      <c r="G17" s="29" t="s">
        <v>588</v>
      </c>
    </row>
    <row r="18" ht="15" customHeight="1">
      <c r="G18" s="29"/>
    </row>
    <row r="19" spans="2:5" ht="15" customHeight="1">
      <c r="B19" s="34" t="s">
        <v>589</v>
      </c>
      <c r="E19" s="31"/>
    </row>
    <row r="20" ht="17.25" customHeight="1"/>
    <row r="21" ht="15" customHeight="1">
      <c r="B21" s="34" t="s">
        <v>594</v>
      </c>
    </row>
    <row r="22" spans="2:5" ht="15" customHeight="1">
      <c r="B22" s="34" t="s">
        <v>595</v>
      </c>
      <c r="E22" s="31"/>
    </row>
    <row r="23" ht="15" customHeight="1">
      <c r="B23" s="34" t="s">
        <v>596</v>
      </c>
    </row>
    <row r="24" ht="15" customHeight="1">
      <c r="B24" s="34"/>
    </row>
    <row r="25" spans="2:5" ht="15" customHeight="1">
      <c r="B25" s="34" t="s">
        <v>594</v>
      </c>
      <c r="E25" s="31"/>
    </row>
    <row r="26" ht="15" customHeight="1">
      <c r="B26" s="34" t="s">
        <v>598</v>
      </c>
    </row>
    <row r="27" ht="15" customHeight="1">
      <c r="B27" s="34"/>
    </row>
    <row r="28" spans="2:7" ht="15">
      <c r="B28" s="34" t="s">
        <v>160</v>
      </c>
      <c r="E28" s="32"/>
      <c r="G28" s="117" t="s">
        <v>191</v>
      </c>
    </row>
    <row r="29" ht="19.5" customHeight="1">
      <c r="I29" s="150" t="s">
        <v>593</v>
      </c>
    </row>
    <row r="30" spans="2:9" ht="15">
      <c r="B30" s="34" t="s">
        <v>592</v>
      </c>
      <c r="E30" s="247"/>
      <c r="F30" s="248"/>
      <c r="G30" s="248"/>
      <c r="H30" s="248"/>
      <c r="I30" s="249"/>
    </row>
    <row r="31" spans="2:9" ht="15">
      <c r="B31" s="34" t="s">
        <v>591</v>
      </c>
      <c r="E31" s="250"/>
      <c r="F31" s="251"/>
      <c r="G31" s="251"/>
      <c r="H31" s="251"/>
      <c r="I31" s="252"/>
    </row>
    <row r="32" spans="5:9" ht="12.75" customHeight="1">
      <c r="E32" s="250"/>
      <c r="F32" s="251"/>
      <c r="G32" s="251"/>
      <c r="H32" s="251"/>
      <c r="I32" s="252"/>
    </row>
    <row r="33" spans="5:9" ht="12.75">
      <c r="E33" s="253"/>
      <c r="F33" s="254"/>
      <c r="G33" s="254"/>
      <c r="H33" s="254"/>
      <c r="I33" s="255"/>
    </row>
    <row r="35" ht="12.75">
      <c r="B35" s="29" t="s">
        <v>599</v>
      </c>
    </row>
    <row r="36" spans="1:10" ht="12.75">
      <c r="A36" s="91"/>
      <c r="B36" s="91"/>
      <c r="C36" s="91"/>
      <c r="D36" s="91"/>
      <c r="E36" s="91"/>
      <c r="F36" s="91"/>
      <c r="G36" s="91"/>
      <c r="H36" s="91"/>
      <c r="I36" s="91"/>
      <c r="J36" s="91"/>
    </row>
    <row r="37" spans="1:10" ht="15">
      <c r="A37" s="256"/>
      <c r="B37" s="256"/>
      <c r="C37" s="256"/>
      <c r="D37" s="256"/>
      <c r="E37" s="256"/>
      <c r="F37" s="256"/>
      <c r="G37" s="256"/>
      <c r="H37" s="256"/>
      <c r="I37" s="91"/>
      <c r="J37" s="91"/>
    </row>
    <row r="38" spans="1:10" ht="12.75">
      <c r="A38" s="91"/>
      <c r="B38" s="91"/>
      <c r="C38" s="91"/>
      <c r="D38" s="91"/>
      <c r="E38" s="91"/>
      <c r="F38" s="91"/>
      <c r="G38" s="91"/>
      <c r="H38" s="91"/>
      <c r="I38" s="91"/>
      <c r="J38" s="91"/>
    </row>
    <row r="39" spans="1:10" ht="15">
      <c r="A39" s="256"/>
      <c r="B39" s="256"/>
      <c r="C39" s="256"/>
      <c r="D39" s="256"/>
      <c r="E39" s="256"/>
      <c r="F39" s="256"/>
      <c r="G39" s="256"/>
      <c r="H39" s="256"/>
      <c r="I39" s="91"/>
      <c r="J39" s="91"/>
    </row>
    <row r="40" spans="1:10" ht="12.75">
      <c r="A40" s="180"/>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51" ht="12.75">
      <c r="A51" s="46" t="s">
        <v>174</v>
      </c>
    </row>
    <row r="52" ht="12.75">
      <c r="A52" s="46" t="s">
        <v>270</v>
      </c>
    </row>
    <row r="53" ht="12.75">
      <c r="A53" s="46" t="s">
        <v>182</v>
      </c>
    </row>
    <row r="54" ht="12.75">
      <c r="A54" s="46" t="s">
        <v>188</v>
      </c>
    </row>
    <row r="55" ht="12.75">
      <c r="A55" s="46" t="s">
        <v>186</v>
      </c>
    </row>
    <row r="56" ht="12.75">
      <c r="A56" s="46" t="s">
        <v>176</v>
      </c>
    </row>
    <row r="57" ht="12.75">
      <c r="A57" s="46" t="s">
        <v>171</v>
      </c>
    </row>
    <row r="58" ht="12.75">
      <c r="A58" s="46" t="s">
        <v>178</v>
      </c>
    </row>
    <row r="59" ht="12.75">
      <c r="A59" s="46" t="s">
        <v>184</v>
      </c>
    </row>
    <row r="60" ht="12.75">
      <c r="A60" s="46" t="s">
        <v>187</v>
      </c>
    </row>
    <row r="61" ht="12.75">
      <c r="A61" s="46" t="s">
        <v>190</v>
      </c>
    </row>
    <row r="62" ht="12.75">
      <c r="A62" s="46" t="s">
        <v>189</v>
      </c>
    </row>
    <row r="63" ht="12.75">
      <c r="A63" s="46" t="s">
        <v>177</v>
      </c>
    </row>
    <row r="64" ht="12.75">
      <c r="A64" s="124" t="s">
        <v>180</v>
      </c>
    </row>
    <row r="65" ht="12.75">
      <c r="A65" s="46" t="s">
        <v>172</v>
      </c>
    </row>
    <row r="66" ht="12.75">
      <c r="A66" s="46" t="s">
        <v>181</v>
      </c>
    </row>
    <row r="67" ht="12.75">
      <c r="A67" s="46" t="s">
        <v>175</v>
      </c>
    </row>
    <row r="68" ht="12.75">
      <c r="A68" s="46" t="s">
        <v>166</v>
      </c>
    </row>
    <row r="69" ht="12.75">
      <c r="A69" s="46" t="s">
        <v>173</v>
      </c>
    </row>
    <row r="70" ht="12.75">
      <c r="A70" s="46" t="s">
        <v>170</v>
      </c>
    </row>
    <row r="71" ht="12.75">
      <c r="A71" s="46" t="s">
        <v>167</v>
      </c>
    </row>
    <row r="72" ht="12.75">
      <c r="A72" s="46" t="s">
        <v>183</v>
      </c>
    </row>
    <row r="73" ht="12.75">
      <c r="A73" s="46" t="s">
        <v>168</v>
      </c>
    </row>
    <row r="74" ht="12.75">
      <c r="A74" s="46" t="s">
        <v>169</v>
      </c>
    </row>
    <row r="75" ht="12.75">
      <c r="A75" s="46" t="s">
        <v>185</v>
      </c>
    </row>
    <row r="76" ht="12.75">
      <c r="A76" s="46" t="s">
        <v>179</v>
      </c>
    </row>
  </sheetData>
  <sheetProtection password="DA5D" sheet="1" objects="1" scenarios="1" selectLockedCells="1"/>
  <mergeCells count="6">
    <mergeCell ref="E30:I33"/>
    <mergeCell ref="A1:I1"/>
    <mergeCell ref="A39:H39"/>
    <mergeCell ref="A37:H37"/>
    <mergeCell ref="E5:I5"/>
    <mergeCell ref="E11:I11"/>
  </mergeCells>
  <dataValidations count="8">
    <dataValidation type="date" allowBlank="1" showInputMessage="1" showErrorMessage="1" errorTitle="Erreur" error="Veuillez saisir une date postérieure à 2012 au format:&#10;JJ/MM/AAAA !" sqref="E28">
      <formula1>40909</formula1>
      <formula2>46022</formula2>
    </dataValidation>
    <dataValidation type="whole" allowBlank="1" showInputMessage="1" showErrorMessage="1" errorTitle="Erreur" error="Vous devez saisir un nombre entier.&#10;Le nombre de places d'accueil hébergement temporaire et/ou permanent doit être inférieur au nombre total de places d'accueil !" sqref="E22">
      <formula1>0</formula1>
      <formula2>E19</formula2>
    </dataValidation>
    <dataValidation type="list" allowBlank="1" showInputMessage="1" showErrorMessage="1" errorTitle="Erreur" error="Vous ne pouvez saisir que les valeurs suivantes:&#10;1 pour FAM, 2 pour MAS, 3 pour FAM+MAS" sqref="E17">
      <formula1>"1,2,3"</formula1>
    </dataValidation>
    <dataValidation type="list" allowBlank="1" showInputMessage="1" showErrorMessage="1" errorTitle="Erreur" error="Vous ne pouvez saisir que les valeurs suivantes:&#10;1 pour Privé, 2 pour Public" sqref="E15">
      <formula1>"1,2"</formula1>
    </dataValidation>
    <dataValidation type="whole" operator="greaterThan" allowBlank="1" showInputMessage="1" showErrorMessage="1" errorTitle="Erreur" error="Vous devez saisir un nombre entier." sqref="E13 E7">
      <formula1>0</formula1>
    </dataValidation>
    <dataValidation type="whole" allowBlank="1" showInputMessage="1" showErrorMessage="1" errorTitle="Erreur" error="Vous devez saisir un nombre entier de 5 chiffres." sqref="E9">
      <formula1>10000</formula1>
      <formula2>99999</formula2>
    </dataValidation>
    <dataValidation type="whole" operator="greaterThanOrEqual" allowBlank="1" showInputMessage="1" showErrorMessage="1" errorTitle="Erreur" error="Vous devez saisir un nombre entier." sqref="E19">
      <formula1>0</formula1>
    </dataValidation>
    <dataValidation type="whole" allowBlank="1" showInputMessage="1" showErrorMessage="1" errorTitle="Erreur" error="Vous devez saisir un nombre entier.&#10;Le nombre de places d'accueil de jour doit être inférieur au nombre total de places d'accueil!" sqref="E25">
      <formula1>0</formula1>
      <formula2>E19</formula2>
    </dataValidation>
  </dataValidations>
  <printOptions horizontalCentered="1"/>
  <pageMargins left="0.1968503937007874" right="0.2362204724409449" top="0.53" bottom="0.8267716535433072" header="0.39" footer="0.5118110236220472"/>
  <pageSetup horizontalDpi="600" verticalDpi="600" orientation="landscape" paperSize="9" r:id="rId2"/>
  <headerFooter alignWithMargins="0">
    <oddFooter>&amp;R&amp;P/&amp;N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workbookViewId="0" topLeftCell="A1">
      <selection activeCell="J5" sqref="J5"/>
    </sheetView>
  </sheetViews>
  <sheetFormatPr defaultColWidth="11.421875" defaultRowHeight="12.75"/>
  <sheetData>
    <row r="1" spans="1:10" s="19" customFormat="1" ht="12.75">
      <c r="A1" s="19" t="s">
        <v>631</v>
      </c>
      <c r="B1" s="19" t="s">
        <v>271</v>
      </c>
      <c r="C1" s="19" t="s">
        <v>647</v>
      </c>
      <c r="D1" s="19" t="s">
        <v>1042</v>
      </c>
      <c r="E1" s="19" t="s">
        <v>772</v>
      </c>
      <c r="F1" s="19" t="s">
        <v>840</v>
      </c>
      <c r="G1" s="19" t="s">
        <v>843</v>
      </c>
      <c r="H1" s="19" t="s">
        <v>1050</v>
      </c>
      <c r="I1" s="19" t="s">
        <v>997</v>
      </c>
      <c r="J1" s="19" t="s">
        <v>1057</v>
      </c>
    </row>
    <row r="2" spans="1:10" s="19" customFormat="1" ht="12.75">
      <c r="A2" s="19">
        <f>CODE</f>
        <v>0</v>
      </c>
      <c r="B2" s="19">
        <f>FINESS</f>
        <v>0</v>
      </c>
      <c r="C2" s="59">
        <f>Score1!AH2</f>
        <v>0</v>
      </c>
      <c r="D2" s="59">
        <f>Score2!EE2</f>
        <v>0</v>
      </c>
      <c r="E2" s="59">
        <f>Score3!AM2</f>
        <v>0</v>
      </c>
      <c r="F2" s="59">
        <f>Score4!BM2</f>
        <v>0</v>
      </c>
      <c r="G2" s="59">
        <f>Score5!I2</f>
        <v>0</v>
      </c>
      <c r="H2" s="59">
        <f>Score6!AU2</f>
        <v>0</v>
      </c>
      <c r="I2" s="59">
        <f>Score7!X2</f>
        <v>0</v>
      </c>
      <c r="J2" s="59">
        <f>(Score1!AF2+Score2!EC2+Score3!AK2+Score4!BK2+Score5!G2+Score6!AS2+Score7!V2)/(Score1!AG2+Score2!ED2+Score3!AL2+Score4!BL2+Score5!H2+Score6!AT2+Score7!W2)*100</f>
        <v>0</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H2"/>
  <sheetViews>
    <sheetView workbookViewId="0" topLeftCell="A1">
      <selection activeCell="AH2" sqref="AH2"/>
    </sheetView>
  </sheetViews>
  <sheetFormatPr defaultColWidth="11.421875" defaultRowHeight="12.75"/>
  <cols>
    <col min="14" max="14" width="13.140625" style="0" bestFit="1" customWidth="1"/>
    <col min="19" max="19" width="13.00390625" style="0" bestFit="1" customWidth="1"/>
    <col min="27" max="27" width="14.00390625" style="0" bestFit="1" customWidth="1"/>
  </cols>
  <sheetData>
    <row r="1" spans="1:34" s="19" customFormat="1" ht="12.75">
      <c r="A1" s="19" t="s">
        <v>631</v>
      </c>
      <c r="B1" s="19" t="s">
        <v>271</v>
      </c>
      <c r="C1" s="19" t="s">
        <v>507</v>
      </c>
      <c r="D1" s="19" t="s">
        <v>508</v>
      </c>
      <c r="E1" s="19" t="s">
        <v>509</v>
      </c>
      <c r="F1" s="19" t="s">
        <v>510</v>
      </c>
      <c r="G1" s="19" t="s">
        <v>511</v>
      </c>
      <c r="H1" s="19" t="s">
        <v>512</v>
      </c>
      <c r="I1" s="19" t="s">
        <v>513</v>
      </c>
      <c r="J1" s="19" t="s">
        <v>514</v>
      </c>
      <c r="K1" s="19" t="s">
        <v>515</v>
      </c>
      <c r="L1" s="19" t="s">
        <v>516</v>
      </c>
      <c r="M1" s="19" t="s">
        <v>517</v>
      </c>
      <c r="N1" s="19" t="s">
        <v>518</v>
      </c>
      <c r="O1" s="19" t="s">
        <v>368</v>
      </c>
      <c r="P1" s="19" t="s">
        <v>369</v>
      </c>
      <c r="Q1" s="19" t="s">
        <v>370</v>
      </c>
      <c r="R1" s="19" t="s">
        <v>641</v>
      </c>
      <c r="S1" s="19" t="s">
        <v>345</v>
      </c>
      <c r="T1" s="19" t="s">
        <v>243</v>
      </c>
      <c r="U1" s="19" t="s">
        <v>244</v>
      </c>
      <c r="V1" s="19" t="s">
        <v>360</v>
      </c>
      <c r="W1" s="19" t="s">
        <v>346</v>
      </c>
      <c r="X1" s="19" t="s">
        <v>642</v>
      </c>
      <c r="Y1" s="19" t="s">
        <v>643</v>
      </c>
      <c r="Z1" s="19" t="s">
        <v>639</v>
      </c>
      <c r="AA1" s="19" t="s">
        <v>347</v>
      </c>
      <c r="AB1" s="19" t="s">
        <v>644</v>
      </c>
      <c r="AC1" s="19" t="s">
        <v>645</v>
      </c>
      <c r="AD1" s="19" t="s">
        <v>646</v>
      </c>
      <c r="AE1" s="19" t="s">
        <v>245</v>
      </c>
      <c r="AF1" s="19" t="s">
        <v>193</v>
      </c>
      <c r="AG1" s="19" t="s">
        <v>194</v>
      </c>
      <c r="AH1" s="19" t="s">
        <v>647</v>
      </c>
    </row>
    <row r="2" spans="1:34" s="19" customFormat="1" ht="12.75">
      <c r="A2" s="19">
        <f>CODE</f>
        <v>0</v>
      </c>
      <c r="B2" s="19">
        <f>FINESS</f>
        <v>0</v>
      </c>
      <c r="C2" s="19">
        <f>IF(CHAPI!C2=1,1,0)</f>
        <v>0</v>
      </c>
      <c r="D2" s="19">
        <f>IF(OR(CHAPI!D2=1,CHAPI!E2=1,CHAPI!F2=1),1,0)</f>
        <v>0</v>
      </c>
      <c r="E2" s="19">
        <f>IF(CHAPI!G2=1,1,0)</f>
        <v>0</v>
      </c>
      <c r="F2" s="19">
        <f>IF(CHAPI!H2=1,1,0)</f>
        <v>0</v>
      </c>
      <c r="G2" s="19">
        <f>IF(CHAPI!I2=1,1,0)</f>
        <v>0</v>
      </c>
      <c r="H2" s="19">
        <f>IF(CHAPI!J2=1,1,0)</f>
        <v>0</v>
      </c>
      <c r="I2" s="19">
        <f>IF(CHAPI!K2=1,1,0)</f>
        <v>0</v>
      </c>
      <c r="J2" s="19">
        <f>IF(CHAPI!L2=1,1,0)</f>
        <v>0</v>
      </c>
      <c r="K2" s="19">
        <f>IF(CHAPI!M2=1,1,0)</f>
        <v>0</v>
      </c>
      <c r="L2" s="19">
        <f>IF(CHAPI!N2=1,1,0)</f>
        <v>0</v>
      </c>
      <c r="M2" s="19">
        <f>SUM(C2:L2)</f>
        <v>0</v>
      </c>
      <c r="N2" s="19">
        <v>10</v>
      </c>
      <c r="O2" s="19">
        <f>IF(CHAPI!O2=1,1,0)</f>
        <v>0</v>
      </c>
      <c r="P2" s="19">
        <f>IF(CHAPI!Q2=1,1,0)</f>
        <v>0</v>
      </c>
      <c r="Q2" s="19">
        <f>IF(CHAPI!R2=1,1,0)</f>
        <v>0</v>
      </c>
      <c r="R2" s="19">
        <f>SUM(O2:Q2)</f>
        <v>0</v>
      </c>
      <c r="S2" s="19">
        <v>3</v>
      </c>
      <c r="T2" s="19">
        <f>IF(CHAPI!X2=1,1,0)</f>
        <v>0</v>
      </c>
      <c r="U2" s="19">
        <f>IF(CHAPI!Z2=1,1,0)</f>
        <v>0</v>
      </c>
      <c r="V2" s="19">
        <f>SUM(T2:U2)</f>
        <v>0</v>
      </c>
      <c r="W2" s="19">
        <v>2</v>
      </c>
      <c r="X2" s="19">
        <f>IF(CHAPI!AB2=1,1,0)</f>
        <v>0</v>
      </c>
      <c r="Y2" s="19">
        <f>IF(CHAPI!AG2=1,1,0)</f>
        <v>0</v>
      </c>
      <c r="Z2" s="19">
        <f>SUM(X2:Y2)</f>
        <v>0</v>
      </c>
      <c r="AA2" s="19">
        <v>2</v>
      </c>
      <c r="AB2" s="59">
        <f>M2/N2*100</f>
        <v>0</v>
      </c>
      <c r="AC2" s="59">
        <f>R2/S2*100</f>
        <v>0</v>
      </c>
      <c r="AD2" s="59">
        <f>V2/W2*100</f>
        <v>0</v>
      </c>
      <c r="AE2" s="59">
        <f>Z2/AA2*100</f>
        <v>0</v>
      </c>
      <c r="AF2" s="125">
        <f>M2+R2+V2+Z2</f>
        <v>0</v>
      </c>
      <c r="AG2" s="125">
        <f>N2+S2+W2+AA2</f>
        <v>17</v>
      </c>
      <c r="AH2" s="59">
        <f>AF2/AG2*100</f>
        <v>0</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G2"/>
  <sheetViews>
    <sheetView workbookViewId="0" topLeftCell="A1">
      <selection activeCell="O2" sqref="O2"/>
    </sheetView>
  </sheetViews>
  <sheetFormatPr defaultColWidth="11.421875" defaultRowHeight="12.75"/>
  <cols>
    <col min="17" max="18" width="11.7109375" style="0" customWidth="1"/>
    <col min="29" max="29" width="12.8515625" style="0" bestFit="1" customWidth="1"/>
    <col min="30" max="30" width="11.140625" style="0" bestFit="1" customWidth="1"/>
    <col min="31" max="31" width="11.140625" style="0" customWidth="1"/>
    <col min="32" max="32" width="13.8515625" style="0" bestFit="1" customWidth="1"/>
    <col min="33" max="33" width="11.28125" style="0" bestFit="1" customWidth="1"/>
  </cols>
  <sheetData>
    <row r="1" spans="1:33" s="19" customFormat="1" ht="12.75">
      <c r="A1" s="47" t="s">
        <v>631</v>
      </c>
      <c r="B1" s="47" t="s">
        <v>271</v>
      </c>
      <c r="C1" s="47" t="s">
        <v>578</v>
      </c>
      <c r="D1" s="47" t="s">
        <v>1075</v>
      </c>
      <c r="E1" s="47" t="s">
        <v>633</v>
      </c>
      <c r="F1" s="47" t="s">
        <v>35</v>
      </c>
      <c r="G1" s="47" t="s">
        <v>1076</v>
      </c>
      <c r="H1" s="47" t="s">
        <v>354</v>
      </c>
      <c r="I1" s="47" t="s">
        <v>635</v>
      </c>
      <c r="J1" s="47" t="s">
        <v>41</v>
      </c>
      <c r="K1" s="47" t="s">
        <v>60</v>
      </c>
      <c r="L1" s="47" t="s">
        <v>636</v>
      </c>
      <c r="M1" s="47" t="s">
        <v>355</v>
      </c>
      <c r="N1" s="47" t="s">
        <v>64</v>
      </c>
      <c r="O1" s="47" t="s">
        <v>356</v>
      </c>
      <c r="P1" s="47" t="s">
        <v>66</v>
      </c>
      <c r="Q1" s="47" t="s">
        <v>357</v>
      </c>
      <c r="R1" s="47" t="s">
        <v>358</v>
      </c>
      <c r="S1" s="47" t="s">
        <v>359</v>
      </c>
      <c r="T1" s="47" t="s">
        <v>1215</v>
      </c>
      <c r="U1" s="47" t="s">
        <v>374</v>
      </c>
      <c r="V1" s="47" t="s">
        <v>1214</v>
      </c>
      <c r="W1" s="47" t="s">
        <v>83</v>
      </c>
      <c r="X1" s="47" t="s">
        <v>85</v>
      </c>
      <c r="Y1" s="47" t="s">
        <v>87</v>
      </c>
      <c r="Z1" s="47" t="s">
        <v>361</v>
      </c>
      <c r="AA1" s="47" t="s">
        <v>1228</v>
      </c>
      <c r="AB1" s="47" t="s">
        <v>364</v>
      </c>
      <c r="AC1" s="47" t="s">
        <v>639</v>
      </c>
      <c r="AD1" s="47" t="s">
        <v>1103</v>
      </c>
      <c r="AE1" s="47" t="s">
        <v>32</v>
      </c>
      <c r="AF1" s="47" t="s">
        <v>365</v>
      </c>
      <c r="AG1" s="47" t="s">
        <v>366</v>
      </c>
    </row>
    <row r="2" spans="1:33" s="19" customFormat="1" ht="12.75">
      <c r="A2" s="19">
        <f>CODE</f>
        <v>0</v>
      </c>
      <c r="B2" s="19">
        <f>FINESS</f>
        <v>0</v>
      </c>
      <c r="C2" s="19">
        <f>'Chapitre I'!C11</f>
        <v>0</v>
      </c>
      <c r="D2" s="19">
        <f>'Chapitre I'!C14</f>
        <v>0</v>
      </c>
      <c r="E2" s="19">
        <f>'Chapitre I'!C16</f>
        <v>0</v>
      </c>
      <c r="F2" s="19">
        <f>'Chapitre I'!C18</f>
        <v>0</v>
      </c>
      <c r="G2" s="19">
        <f>'Chapitre I'!C20</f>
        <v>0</v>
      </c>
      <c r="H2" s="19">
        <f>'Chapitre I'!C23</f>
        <v>0</v>
      </c>
      <c r="I2" s="19">
        <f>'Chapitre I'!C25</f>
        <v>0</v>
      </c>
      <c r="J2" s="19">
        <f>'Chapitre I'!C27</f>
        <v>0</v>
      </c>
      <c r="K2" s="19">
        <f>'Chapitre I'!C29</f>
        <v>0</v>
      </c>
      <c r="L2" s="19">
        <f>'Chapitre I'!C31</f>
        <v>0</v>
      </c>
      <c r="M2" s="19">
        <f>'Chapitre I'!C33</f>
        <v>0</v>
      </c>
      <c r="N2" s="19">
        <f>'Chapitre I'!C35</f>
        <v>0</v>
      </c>
      <c r="O2" s="19">
        <f>'Chapitre I'!C40</f>
        <v>0</v>
      </c>
      <c r="P2" s="19">
        <f>'Chapitre I'!C42</f>
        <v>0</v>
      </c>
      <c r="Q2" s="19">
        <f>'Chapitre I'!C44</f>
        <v>0</v>
      </c>
      <c r="R2" s="19">
        <f>'Chapitre I'!C46</f>
        <v>0</v>
      </c>
      <c r="S2" s="19">
        <f>'Chapitre I'!C49</f>
        <v>0</v>
      </c>
      <c r="T2" s="19">
        <f>'Chapitre I'!C51</f>
        <v>0</v>
      </c>
      <c r="U2" s="19">
        <f>'Chapitre I'!C53</f>
        <v>0</v>
      </c>
      <c r="V2" s="19">
        <f>'Chapitre I'!C55</f>
        <v>0</v>
      </c>
      <c r="W2" s="19">
        <f>'Chapitre I'!C57</f>
        <v>0</v>
      </c>
      <c r="X2" s="19">
        <f>'Chapitre I'!C62</f>
        <v>0</v>
      </c>
      <c r="Y2" s="19">
        <f>'Chapitre I'!C64</f>
        <v>0</v>
      </c>
      <c r="Z2" s="19">
        <f>'Chapitre I'!C66</f>
        <v>0</v>
      </c>
      <c r="AA2" s="19">
        <f>'Chapitre I'!C68</f>
        <v>0</v>
      </c>
      <c r="AB2" s="19">
        <f>'Chapitre I'!C73</f>
        <v>0</v>
      </c>
      <c r="AC2" s="19">
        <f>'Chapitre I'!C75</f>
        <v>0</v>
      </c>
      <c r="AD2" s="19">
        <f>'Chapitre I'!C78</f>
        <v>0</v>
      </c>
      <c r="AE2" s="19">
        <f>'Chapitre I'!C80</f>
        <v>0</v>
      </c>
      <c r="AF2" s="19">
        <f>'Chapitre I'!C82</f>
        <v>0</v>
      </c>
      <c r="AG2" s="19">
        <f>'Chapitre I'!C84</f>
        <v>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pefaum</cp:lastModifiedBy>
  <cp:lastPrinted>2013-01-14T09:43:51Z</cp:lastPrinted>
  <dcterms:created xsi:type="dcterms:W3CDTF">1996-10-21T11:03:58Z</dcterms:created>
  <dcterms:modified xsi:type="dcterms:W3CDTF">2013-01-18T14:03:26Z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